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file-sv\share\共有\07-01住宅ストック維持・向上促進事業 事務事業関係\R4年度\事務事業\07 交付申請マニュアル・様式\HOW案\良質\"/>
    </mc:Choice>
  </mc:AlternateContent>
  <xr:revisionPtr revIDLastSave="0" documentId="13_ncr:1_{B94F2FF4-552B-4819-B8E5-616B723A297F}" xr6:coauthVersionLast="47" xr6:coauthVersionMax="47" xr10:uidLastSave="{00000000-0000-0000-0000-000000000000}"/>
  <bookViews>
    <workbookView xWindow="-120" yWindow="-120" windowWidth="29040" windowHeight="15840" tabRatio="731" firstSheet="1" activeTab="3" xr2:uid="{00000000-000D-0000-FFFF-FFFF00000000}"/>
  </bookViews>
  <sheets>
    <sheet name="事務所レイアウト" sheetId="35" state="hidden" r:id="rId1"/>
    <sheet name="設定" sheetId="68" r:id="rId2"/>
    <sheet name="実績報告集計表" sheetId="56" r:id="rId3"/>
    <sheet name="人件費・賃金" sheetId="43" r:id="rId4"/>
    <sheet name="旅費" sheetId="34" r:id="rId5"/>
    <sheet name="報償金" sheetId="44" r:id="rId6"/>
    <sheet name="需用費" sheetId="45" r:id="rId7"/>
    <sheet name="役務費" sheetId="1" r:id="rId8"/>
    <sheet name="委託料" sheetId="47" r:id="rId9"/>
    <sheet name="使用料" sheetId="48" r:id="rId10"/>
  </sheets>
  <definedNames>
    <definedName name="_xlnm._FilterDatabase" localSheetId="6" hidden="1">需用費!$A$5:$E$5</definedName>
    <definedName name="_xlnm._FilterDatabase" localSheetId="5" hidden="1">報償金!$A$24:$BL$40</definedName>
    <definedName name="_xlnm._FilterDatabase" localSheetId="4" hidden="1">旅費!$A$7:$I$7</definedName>
    <definedName name="_xlnm.Print_Area" localSheetId="8">委託料!$A$1:$E$12</definedName>
    <definedName name="_xlnm.Print_Area" localSheetId="9">使用料!$A$1:$E$12</definedName>
    <definedName name="_xlnm.Print_Area" localSheetId="2">実績報告集計表!$A$1:$F$153</definedName>
    <definedName name="_xlnm.Print_Area" localSheetId="6">需用費!$A$1:$E$38</definedName>
    <definedName name="_xlnm.Print_Area" localSheetId="3">人件費・賃金!$A$1:$O$44</definedName>
    <definedName name="_xlnm.Print_Area" localSheetId="5">報償金!$A$1:$E$41</definedName>
    <definedName name="_xlnm.Print_Area" localSheetId="7">役務費!$A$1:$G$58</definedName>
    <definedName name="_xlnm.Print_Area" localSheetId="4">旅費!$A$1:$I$39</definedName>
    <definedName name="_xlnm.Print_Titles" localSheetId="8">委託料!$1:$2</definedName>
    <definedName name="_xlnm.Print_Titles" localSheetId="9">使用料!$1:$2</definedName>
    <definedName name="_xlnm.Print_Titles" localSheetId="2">実績報告集計表!$1:$2</definedName>
    <definedName name="_xlnm.Print_Titles" localSheetId="6">需用費!$1:$2</definedName>
    <definedName name="_xlnm.Print_Titles" localSheetId="3">人件費・賃金!$1:$2</definedName>
    <definedName name="_xlnm.Print_Titles" localSheetId="5">報償金!$1:$2</definedName>
    <definedName name="_xlnm.Print_Titles" localSheetId="7">役務費!$1:$2</definedName>
    <definedName name="_xlnm.Print_Titles" localSheetId="4">旅費!$1:$2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3" l="1"/>
  <c r="H13" i="43"/>
  <c r="F13" i="43"/>
  <c r="G13" i="43"/>
  <c r="O44" i="43"/>
  <c r="C9" i="1" l="1"/>
  <c r="C40" i="43"/>
  <c r="C43" i="43"/>
  <c r="E1" i="48"/>
  <c r="G1" i="1"/>
  <c r="I1" i="34"/>
  <c r="O1" i="43"/>
  <c r="E1" i="47"/>
  <c r="E1" i="45"/>
  <c r="E1" i="44"/>
  <c r="F1" i="56"/>
  <c r="A10" i="43"/>
  <c r="L43" i="43"/>
  <c r="L40" i="43"/>
  <c r="B12" i="48" l="1"/>
  <c r="E2" i="48"/>
  <c r="A1" i="48"/>
  <c r="B12" i="47"/>
  <c r="E2" i="47"/>
  <c r="A1" i="47"/>
  <c r="B58" i="1"/>
  <c r="B48" i="1"/>
  <c r="B23" i="1"/>
  <c r="A1" i="1"/>
  <c r="G2" i="1"/>
  <c r="B38" i="45"/>
  <c r="E2" i="45"/>
  <c r="A1" i="45"/>
  <c r="B38" i="44"/>
  <c r="B41" i="44" s="1"/>
  <c r="B40" i="44"/>
  <c r="B18" i="44"/>
  <c r="E2" i="44"/>
  <c r="A1" i="44"/>
  <c r="E39" i="34"/>
  <c r="D39" i="34"/>
  <c r="C39" i="34"/>
  <c r="B8" i="34"/>
  <c r="B9" i="34"/>
  <c r="D20" i="56" s="1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9" i="34"/>
  <c r="I2" i="34"/>
  <c r="A1" i="34"/>
  <c r="D40" i="43"/>
  <c r="E40" i="43"/>
  <c r="E44" i="43" s="1"/>
  <c r="F40" i="43"/>
  <c r="G40" i="43"/>
  <c r="H40" i="43"/>
  <c r="H44" i="43" s="1"/>
  <c r="I40" i="43"/>
  <c r="I44" i="43" s="1"/>
  <c r="J40" i="43"/>
  <c r="K40" i="43"/>
  <c r="M40" i="43"/>
  <c r="N40" i="43"/>
  <c r="D43" i="43"/>
  <c r="D44" i="43" s="1"/>
  <c r="E43" i="43"/>
  <c r="F43" i="43"/>
  <c r="G43" i="43"/>
  <c r="H43" i="43"/>
  <c r="I43" i="43"/>
  <c r="J43" i="43"/>
  <c r="J44" i="43" s="1"/>
  <c r="K43" i="43"/>
  <c r="M43" i="43"/>
  <c r="M44" i="43" s="1"/>
  <c r="N43" i="43"/>
  <c r="N44" i="43"/>
  <c r="L44" i="43"/>
  <c r="K44" i="43"/>
  <c r="F44" i="43"/>
  <c r="L36" i="43"/>
  <c r="C36" i="43"/>
  <c r="C10" i="43"/>
  <c r="C15" i="43"/>
  <c r="C26" i="43"/>
  <c r="C31" i="43"/>
  <c r="D10" i="43"/>
  <c r="D15" i="43"/>
  <c r="D26" i="43"/>
  <c r="D31" i="43"/>
  <c r="E10" i="43"/>
  <c r="E34" i="43" s="1"/>
  <c r="E15" i="43"/>
  <c r="E26" i="43"/>
  <c r="E31" i="43"/>
  <c r="F10" i="43"/>
  <c r="F15" i="43"/>
  <c r="F26" i="43"/>
  <c r="F31" i="43"/>
  <c r="G10" i="43"/>
  <c r="G15" i="43"/>
  <c r="G34" i="43" s="1"/>
  <c r="G26" i="43"/>
  <c r="G31" i="43"/>
  <c r="H10" i="43"/>
  <c r="H15" i="43"/>
  <c r="H26" i="43"/>
  <c r="H31" i="43"/>
  <c r="I10" i="43"/>
  <c r="I15" i="43"/>
  <c r="I26" i="43"/>
  <c r="I31" i="43"/>
  <c r="J10" i="43"/>
  <c r="J15" i="43"/>
  <c r="J34" i="43" s="1"/>
  <c r="J26" i="43"/>
  <c r="J31" i="43"/>
  <c r="K10" i="43"/>
  <c r="K15" i="43"/>
  <c r="K26" i="43"/>
  <c r="K31" i="43"/>
  <c r="L10" i="43"/>
  <c r="L15" i="43"/>
  <c r="L26" i="43"/>
  <c r="L31" i="43"/>
  <c r="M10" i="43"/>
  <c r="M15" i="43"/>
  <c r="M26" i="43"/>
  <c r="M31" i="43"/>
  <c r="N10" i="43"/>
  <c r="N34" i="43" s="1"/>
  <c r="N15" i="43"/>
  <c r="N26" i="43"/>
  <c r="N31" i="43"/>
  <c r="C9" i="43"/>
  <c r="C14" i="43"/>
  <c r="C18" i="43"/>
  <c r="C21" i="43"/>
  <c r="C25" i="43"/>
  <c r="C30" i="43"/>
  <c r="D9" i="43"/>
  <c r="D14" i="43"/>
  <c r="D18" i="43"/>
  <c r="D21" i="43"/>
  <c r="D25" i="43"/>
  <c r="D30" i="43"/>
  <c r="E9" i="43"/>
  <c r="E14" i="43"/>
  <c r="E18" i="43"/>
  <c r="E21" i="43"/>
  <c r="E25" i="43"/>
  <c r="E30" i="43"/>
  <c r="F9" i="43"/>
  <c r="F14" i="43"/>
  <c r="F18" i="43"/>
  <c r="F21" i="43"/>
  <c r="F25" i="43"/>
  <c r="F30" i="43"/>
  <c r="G9" i="43"/>
  <c r="G14" i="43"/>
  <c r="G18" i="43"/>
  <c r="G21" i="43"/>
  <c r="G25" i="43"/>
  <c r="G30" i="43"/>
  <c r="H9" i="43"/>
  <c r="H14" i="43"/>
  <c r="H18" i="43"/>
  <c r="H21" i="43"/>
  <c r="H25" i="43"/>
  <c r="H30" i="43"/>
  <c r="I9" i="43"/>
  <c r="I14" i="43"/>
  <c r="I18" i="43"/>
  <c r="I21" i="43"/>
  <c r="I25" i="43"/>
  <c r="I30" i="43"/>
  <c r="J9" i="43"/>
  <c r="J14" i="43"/>
  <c r="J33" i="43" s="1"/>
  <c r="J18" i="43"/>
  <c r="J21" i="43"/>
  <c r="J25" i="43"/>
  <c r="J30" i="43"/>
  <c r="K9" i="43"/>
  <c r="K14" i="43"/>
  <c r="K18" i="43"/>
  <c r="K21" i="43"/>
  <c r="K25" i="43"/>
  <c r="K30" i="43"/>
  <c r="L9" i="43"/>
  <c r="L14" i="43"/>
  <c r="L18" i="43"/>
  <c r="L21" i="43"/>
  <c r="L25" i="43"/>
  <c r="L30" i="43"/>
  <c r="M9" i="43"/>
  <c r="M14" i="43"/>
  <c r="M18" i="43"/>
  <c r="M21" i="43"/>
  <c r="M25" i="43"/>
  <c r="M30" i="43"/>
  <c r="N9" i="43"/>
  <c r="N14" i="43"/>
  <c r="N18" i="43"/>
  <c r="N21" i="43"/>
  <c r="N25" i="43"/>
  <c r="N30" i="43"/>
  <c r="O30" i="43"/>
  <c r="O31" i="43"/>
  <c r="A31" i="43"/>
  <c r="A26" i="43"/>
  <c r="A15" i="43"/>
  <c r="O2" i="43"/>
  <c r="A1" i="43"/>
  <c r="A1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59" i="56"/>
  <c r="C60" i="56"/>
  <c r="C61" i="56"/>
  <c r="C62" i="56"/>
  <c r="C63" i="56"/>
  <c r="C64" i="56"/>
  <c r="C65" i="56"/>
  <c r="C66" i="56"/>
  <c r="C67" i="56"/>
  <c r="C68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5" i="56"/>
  <c r="C96" i="56"/>
  <c r="C97" i="56"/>
  <c r="C98" i="56"/>
  <c r="C99" i="56"/>
  <c r="C100" i="56"/>
  <c r="C101" i="56"/>
  <c r="C102" i="56"/>
  <c r="C103" i="56"/>
  <c r="C104" i="56"/>
  <c r="C105" i="56"/>
  <c r="C108" i="56"/>
  <c r="C109" i="56"/>
  <c r="C110" i="56"/>
  <c r="C111" i="56"/>
  <c r="C112" i="56"/>
  <c r="C113" i="56"/>
  <c r="C114" i="56"/>
  <c r="C115" i="56"/>
  <c r="C116" i="56"/>
  <c r="C117" i="56"/>
  <c r="C118" i="56"/>
  <c r="C119" i="56"/>
  <c r="C120" i="56"/>
  <c r="C121" i="56"/>
  <c r="C122" i="56"/>
  <c r="C123" i="56"/>
  <c r="C124" i="56"/>
  <c r="C125" i="56"/>
  <c r="C126" i="56"/>
  <c r="C127" i="56"/>
  <c r="C128" i="56"/>
  <c r="C131" i="56"/>
  <c r="C132" i="56"/>
  <c r="C133" i="56"/>
  <c r="C134" i="56"/>
  <c r="C135" i="56"/>
  <c r="C136" i="56"/>
  <c r="C139" i="56"/>
  <c r="C140" i="56"/>
  <c r="C141" i="56"/>
  <c r="C142" i="56"/>
  <c r="C143" i="56"/>
  <c r="C144" i="56"/>
  <c r="C147" i="56"/>
  <c r="C148" i="56"/>
  <c r="C149" i="56"/>
  <c r="C150" i="56"/>
  <c r="C151" i="56"/>
  <c r="C152" i="56"/>
  <c r="D19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59" i="56"/>
  <c r="D60" i="56"/>
  <c r="D57" i="56" s="1"/>
  <c r="D61" i="56"/>
  <c r="D62" i="56"/>
  <c r="D63" i="56"/>
  <c r="D64" i="56"/>
  <c r="D65" i="56"/>
  <c r="D66" i="56"/>
  <c r="D67" i="56"/>
  <c r="D68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5" i="56"/>
  <c r="D96" i="56"/>
  <c r="D97" i="56"/>
  <c r="D98" i="56"/>
  <c r="D99" i="56"/>
  <c r="D100" i="56"/>
  <c r="D101" i="56"/>
  <c r="D102" i="56"/>
  <c r="D103" i="56"/>
  <c r="D104" i="56"/>
  <c r="D108" i="56"/>
  <c r="D109" i="56"/>
  <c r="D110" i="56"/>
  <c r="D111" i="56"/>
  <c r="D112" i="56"/>
  <c r="D113" i="56"/>
  <c r="D114" i="56"/>
  <c r="D115" i="56"/>
  <c r="D116" i="56"/>
  <c r="D117" i="56"/>
  <c r="D118" i="56"/>
  <c r="D119" i="56"/>
  <c r="D120" i="56"/>
  <c r="D121" i="56"/>
  <c r="D122" i="56"/>
  <c r="D123" i="56"/>
  <c r="D124" i="56"/>
  <c r="D125" i="56"/>
  <c r="D126" i="56"/>
  <c r="D127" i="56"/>
  <c r="D128" i="56"/>
  <c r="D131" i="56"/>
  <c r="D132" i="56"/>
  <c r="D133" i="56"/>
  <c r="D134" i="56"/>
  <c r="D135" i="56"/>
  <c r="D136" i="56"/>
  <c r="D139" i="56"/>
  <c r="D140" i="56"/>
  <c r="D141" i="56"/>
  <c r="D142" i="56"/>
  <c r="D143" i="56"/>
  <c r="D147" i="56"/>
  <c r="D148" i="56"/>
  <c r="D149" i="56"/>
  <c r="D150" i="56"/>
  <c r="D151" i="56"/>
  <c r="D152" i="56"/>
  <c r="D145" i="56"/>
  <c r="F152" i="56"/>
  <c r="E152" i="56"/>
  <c r="B152" i="56"/>
  <c r="F151" i="56"/>
  <c r="E151" i="56"/>
  <c r="B151" i="56"/>
  <c r="F150" i="56"/>
  <c r="E150" i="56"/>
  <c r="B150" i="56"/>
  <c r="F149" i="56"/>
  <c r="E149" i="56"/>
  <c r="B149" i="56"/>
  <c r="F148" i="56"/>
  <c r="E148" i="56"/>
  <c r="B148" i="56"/>
  <c r="F147" i="56"/>
  <c r="E147" i="56"/>
  <c r="B147" i="56"/>
  <c r="F143" i="56"/>
  <c r="E143" i="56"/>
  <c r="B143" i="56"/>
  <c r="F142" i="56"/>
  <c r="E142" i="56"/>
  <c r="B142" i="56"/>
  <c r="F141" i="56"/>
  <c r="E141" i="56"/>
  <c r="B141" i="56"/>
  <c r="F140" i="56"/>
  <c r="E140" i="56"/>
  <c r="B140" i="56"/>
  <c r="F139" i="56"/>
  <c r="E139" i="56"/>
  <c r="B139" i="56"/>
  <c r="E136" i="56"/>
  <c r="B136" i="56"/>
  <c r="E135" i="56"/>
  <c r="B135" i="56"/>
  <c r="E134" i="56"/>
  <c r="B134" i="56"/>
  <c r="E133" i="56"/>
  <c r="B133" i="56"/>
  <c r="E132" i="56"/>
  <c r="B132" i="56"/>
  <c r="E131" i="56"/>
  <c r="B131" i="56"/>
  <c r="E128" i="56"/>
  <c r="B128" i="56"/>
  <c r="E127" i="56"/>
  <c r="B127" i="56"/>
  <c r="E126" i="56"/>
  <c r="B126" i="56"/>
  <c r="E125" i="56"/>
  <c r="B125" i="56"/>
  <c r="E124" i="56"/>
  <c r="B124" i="56"/>
  <c r="E123" i="56"/>
  <c r="B123" i="56"/>
  <c r="E122" i="56"/>
  <c r="B122" i="56"/>
  <c r="E121" i="56"/>
  <c r="B121" i="56"/>
  <c r="E120" i="56"/>
  <c r="B120" i="56"/>
  <c r="E119" i="56"/>
  <c r="B119" i="56"/>
  <c r="E118" i="56"/>
  <c r="B118" i="56"/>
  <c r="E117" i="56"/>
  <c r="B117" i="56"/>
  <c r="E116" i="56"/>
  <c r="B116" i="56"/>
  <c r="E115" i="56"/>
  <c r="B115" i="56"/>
  <c r="E114" i="56"/>
  <c r="B114" i="56"/>
  <c r="E113" i="56"/>
  <c r="B113" i="56"/>
  <c r="E112" i="56"/>
  <c r="B112" i="56"/>
  <c r="E111" i="56"/>
  <c r="B111" i="56"/>
  <c r="E110" i="56"/>
  <c r="B110" i="56"/>
  <c r="E109" i="56"/>
  <c r="B109" i="56"/>
  <c r="E108" i="56"/>
  <c r="B108" i="56"/>
  <c r="B105" i="56"/>
  <c r="E104" i="56"/>
  <c r="B104" i="56"/>
  <c r="E103" i="56"/>
  <c r="B103" i="56"/>
  <c r="E102" i="56"/>
  <c r="B102" i="56"/>
  <c r="E101" i="56"/>
  <c r="B101" i="56"/>
  <c r="E100" i="56"/>
  <c r="B100" i="56"/>
  <c r="E99" i="56"/>
  <c r="B99" i="56"/>
  <c r="E98" i="56"/>
  <c r="B98" i="56"/>
  <c r="E97" i="56"/>
  <c r="B97" i="56"/>
  <c r="E96" i="56"/>
  <c r="B96" i="56"/>
  <c r="E95" i="56"/>
  <c r="B95" i="56"/>
  <c r="F92" i="56"/>
  <c r="E92" i="56"/>
  <c r="B92" i="56"/>
  <c r="F91" i="56"/>
  <c r="E91" i="56"/>
  <c r="B91" i="56"/>
  <c r="F90" i="56"/>
  <c r="E90" i="56"/>
  <c r="B90" i="56"/>
  <c r="F89" i="56"/>
  <c r="E89" i="56"/>
  <c r="B89" i="56"/>
  <c r="F88" i="56"/>
  <c r="E88" i="56"/>
  <c r="B88" i="56"/>
  <c r="F87" i="56"/>
  <c r="E87" i="56"/>
  <c r="B87" i="56"/>
  <c r="F86" i="56"/>
  <c r="E86" i="56"/>
  <c r="B86" i="56"/>
  <c r="F85" i="56"/>
  <c r="E85" i="56"/>
  <c r="B85" i="56"/>
  <c r="F84" i="56"/>
  <c r="E84" i="56"/>
  <c r="B84" i="56"/>
  <c r="F83" i="56"/>
  <c r="E83" i="56"/>
  <c r="B83" i="56"/>
  <c r="F82" i="56"/>
  <c r="E82" i="56"/>
  <c r="B82" i="56"/>
  <c r="F81" i="56"/>
  <c r="E81" i="56"/>
  <c r="B81" i="56"/>
  <c r="F80" i="56"/>
  <c r="E80" i="56"/>
  <c r="B80" i="56"/>
  <c r="F79" i="56"/>
  <c r="E79" i="56"/>
  <c r="B79" i="56"/>
  <c r="F78" i="56"/>
  <c r="E78" i="56"/>
  <c r="B78" i="56"/>
  <c r="F77" i="56"/>
  <c r="E77" i="56"/>
  <c r="B77" i="56"/>
  <c r="F76" i="56"/>
  <c r="E76" i="56"/>
  <c r="B76" i="56"/>
  <c r="F75" i="56"/>
  <c r="E75" i="56"/>
  <c r="B75" i="56"/>
  <c r="F74" i="56"/>
  <c r="E74" i="56"/>
  <c r="B74" i="56"/>
  <c r="F73" i="56"/>
  <c r="E73" i="56"/>
  <c r="B73" i="56"/>
  <c r="F72" i="56"/>
  <c r="E72" i="56"/>
  <c r="B72" i="56"/>
  <c r="B69" i="56"/>
  <c r="F68" i="56"/>
  <c r="E68" i="56"/>
  <c r="B68" i="56"/>
  <c r="F67" i="56"/>
  <c r="E67" i="56"/>
  <c r="B67" i="56"/>
  <c r="F66" i="56"/>
  <c r="E66" i="56"/>
  <c r="B66" i="56"/>
  <c r="F65" i="56"/>
  <c r="E65" i="56"/>
  <c r="B65" i="56"/>
  <c r="F64" i="56"/>
  <c r="E64" i="56"/>
  <c r="B64" i="56"/>
  <c r="F63" i="56"/>
  <c r="E63" i="56"/>
  <c r="B63" i="56"/>
  <c r="F62" i="56"/>
  <c r="E62" i="56"/>
  <c r="B62" i="56"/>
  <c r="F61" i="56"/>
  <c r="E61" i="56"/>
  <c r="B61" i="56"/>
  <c r="F60" i="56"/>
  <c r="E60" i="56"/>
  <c r="B60" i="56"/>
  <c r="F59" i="56"/>
  <c r="E59" i="56"/>
  <c r="B59" i="56"/>
  <c r="F48" i="56"/>
  <c r="E48" i="56"/>
  <c r="B48" i="56"/>
  <c r="F47" i="56"/>
  <c r="E47" i="56"/>
  <c r="B47" i="56"/>
  <c r="F46" i="56"/>
  <c r="E46" i="56"/>
  <c r="B46" i="56"/>
  <c r="F45" i="56"/>
  <c r="E45" i="56"/>
  <c r="B45" i="56"/>
  <c r="F44" i="56"/>
  <c r="E44" i="56"/>
  <c r="B44" i="56"/>
  <c r="F43" i="56"/>
  <c r="E43" i="56"/>
  <c r="B43" i="56"/>
  <c r="F42" i="56"/>
  <c r="E42" i="56"/>
  <c r="B42" i="56"/>
  <c r="F41" i="56"/>
  <c r="E41" i="56"/>
  <c r="B41" i="56"/>
  <c r="F40" i="56"/>
  <c r="E40" i="56"/>
  <c r="B40" i="56"/>
  <c r="F39" i="56"/>
  <c r="E39" i="56"/>
  <c r="B39" i="56"/>
  <c r="F38" i="56"/>
  <c r="E38" i="56"/>
  <c r="B38" i="56"/>
  <c r="F37" i="56"/>
  <c r="E37" i="56"/>
  <c r="B37" i="56"/>
  <c r="F36" i="56"/>
  <c r="E36" i="56"/>
  <c r="B36" i="56"/>
  <c r="F35" i="56"/>
  <c r="E35" i="56"/>
  <c r="B35" i="56"/>
  <c r="F34" i="56"/>
  <c r="E34" i="56"/>
  <c r="B34" i="56"/>
  <c r="F33" i="56"/>
  <c r="E33" i="56"/>
  <c r="B33" i="56"/>
  <c r="F32" i="56"/>
  <c r="E32" i="56"/>
  <c r="B32" i="56"/>
  <c r="F31" i="56"/>
  <c r="E31" i="56"/>
  <c r="B31" i="56"/>
  <c r="F30" i="56"/>
  <c r="E30" i="56"/>
  <c r="B30" i="56"/>
  <c r="F29" i="56"/>
  <c r="E29" i="56"/>
  <c r="B29" i="56"/>
  <c r="F28" i="56"/>
  <c r="E28" i="56"/>
  <c r="B28" i="56"/>
  <c r="F27" i="56"/>
  <c r="E27" i="56"/>
  <c r="B27" i="56"/>
  <c r="F26" i="56"/>
  <c r="E26" i="56"/>
  <c r="B26" i="56"/>
  <c r="F25" i="56"/>
  <c r="E25" i="56"/>
  <c r="B25" i="56"/>
  <c r="F24" i="56"/>
  <c r="E24" i="56"/>
  <c r="B24" i="56"/>
  <c r="F23" i="56"/>
  <c r="E23" i="56"/>
  <c r="B23" i="56"/>
  <c r="F22" i="56"/>
  <c r="E22" i="56"/>
  <c r="B22" i="56"/>
  <c r="F21" i="56"/>
  <c r="E21" i="56"/>
  <c r="B21" i="56"/>
  <c r="F20" i="56"/>
  <c r="E20" i="56"/>
  <c r="B20" i="56"/>
  <c r="F19" i="56"/>
  <c r="E19" i="56"/>
  <c r="B19" i="56"/>
  <c r="F2" i="56"/>
  <c r="E32" i="35"/>
  <c r="D32" i="35"/>
  <c r="I31" i="35"/>
  <c r="O18" i="43" l="1"/>
  <c r="D9" i="56" s="1"/>
  <c r="D137" i="56"/>
  <c r="D17" i="56"/>
  <c r="D70" i="56"/>
  <c r="D93" i="56"/>
  <c r="L34" i="43"/>
  <c r="I34" i="43"/>
  <c r="H34" i="43"/>
  <c r="G44" i="43"/>
  <c r="I33" i="43"/>
  <c r="H32" i="43"/>
  <c r="J32" i="43"/>
  <c r="D34" i="43"/>
  <c r="O10" i="43"/>
  <c r="D13" i="56" s="1"/>
  <c r="M34" i="43"/>
  <c r="O9" i="43"/>
  <c r="D7" i="56" s="1"/>
  <c r="L32" i="43"/>
  <c r="L33" i="43"/>
  <c r="K33" i="43"/>
  <c r="N32" i="43"/>
  <c r="C32" i="43"/>
  <c r="K32" i="43"/>
  <c r="H33" i="43"/>
  <c r="G33" i="43"/>
  <c r="F33" i="43"/>
  <c r="F32" i="43"/>
  <c r="E33" i="43"/>
  <c r="O21" i="43"/>
  <c r="D10" i="56" s="1"/>
  <c r="D33" i="43"/>
  <c r="C33" i="43"/>
  <c r="M32" i="43"/>
  <c r="O43" i="43"/>
  <c r="D55" i="56" s="1"/>
  <c r="O40" i="43"/>
  <c r="C44" i="43"/>
  <c r="O14" i="43"/>
  <c r="D8" i="56" s="1"/>
  <c r="G32" i="43"/>
  <c r="I32" i="43"/>
  <c r="K34" i="43"/>
  <c r="F34" i="43"/>
  <c r="O15" i="43"/>
  <c r="D14" i="56" s="1"/>
  <c r="N33" i="43"/>
  <c r="D32" i="43"/>
  <c r="O26" i="43"/>
  <c r="D15" i="56" s="1"/>
  <c r="C34" i="43"/>
  <c r="M33" i="43"/>
  <c r="O25" i="43"/>
  <c r="D11" i="56" s="1"/>
  <c r="E32" i="43"/>
  <c r="D54" i="56"/>
  <c r="D5" i="56" l="1"/>
  <c r="O32" i="43"/>
  <c r="Q32" i="43"/>
  <c r="D52" i="56"/>
  <c r="D50" i="56" s="1"/>
  <c r="O34" i="43"/>
  <c r="O33" i="43"/>
  <c r="D153" i="56" l="1"/>
</calcChain>
</file>

<file path=xl/sharedStrings.xml><?xml version="1.0" encoding="utf-8"?>
<sst xmlns="http://schemas.openxmlformats.org/spreadsheetml/2006/main" count="456" uniqueCount="271">
  <si>
    <t>実施日</t>
    <rPh sb="0" eb="3">
      <t>ジッシビ</t>
    </rPh>
    <phoneticPr fontId="2"/>
  </si>
  <si>
    <t>C6</t>
  </si>
  <si>
    <t>月日</t>
    <rPh sb="1" eb="2">
      <t>ニチ</t>
    </rPh>
    <phoneticPr fontId="2"/>
  </si>
  <si>
    <t>6月</t>
  </si>
  <si>
    <t>振込手数料</t>
    <rPh sb="0" eb="2">
      <t>フリコミ</t>
    </rPh>
    <rPh sb="2" eb="5">
      <t>テスウリョウ</t>
    </rPh>
    <phoneticPr fontId="2"/>
  </si>
  <si>
    <t>12月</t>
  </si>
  <si>
    <t>内訳</t>
  </si>
  <si>
    <t>5月</t>
  </si>
  <si>
    <t>番号</t>
    <rPh sb="0" eb="2">
      <t>バンゴウ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</si>
  <si>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</si>
  <si>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</si>
  <si>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支払先</t>
  </si>
  <si>
    <t>給与</t>
    <rPh sb="0" eb="2">
      <t>キュウヨ</t>
    </rPh>
    <phoneticPr fontId="2"/>
  </si>
  <si>
    <t>所要額集計表</t>
    <rPh sb="3" eb="5">
      <t>シュウケイ</t>
    </rPh>
    <rPh sb="5" eb="6">
      <t>ヒョウ</t>
    </rPh>
    <phoneticPr fontId="2"/>
  </si>
  <si>
    <t>協議会名</t>
    <rPh sb="0" eb="3">
      <t>キョウギカイ</t>
    </rPh>
    <rPh sb="3" eb="4">
      <t>メイ</t>
    </rPh>
    <phoneticPr fontId="2"/>
  </si>
  <si>
    <t>所要額</t>
  </si>
  <si>
    <t>使用料および賃貸料</t>
    <rPh sb="0" eb="3">
      <t>シヨウリョウ</t>
    </rPh>
    <rPh sb="6" eb="9">
      <t>チンタイリョウ</t>
    </rPh>
    <phoneticPr fontId="2"/>
  </si>
  <si>
    <t>合計</t>
  </si>
  <si>
    <t>賃金</t>
    <rPh sb="0" eb="2">
      <t>チンギン</t>
    </rPh>
    <phoneticPr fontId="2"/>
  </si>
  <si>
    <t>D10</t>
  </si>
  <si>
    <t>10月</t>
  </si>
  <si>
    <t>F20</t>
  </si>
  <si>
    <t>みずほ銀行</t>
    <rPh sb="3" eb="5">
      <t>ギンコウ</t>
    </rPh>
    <phoneticPr fontId="2"/>
  </si>
  <si>
    <t>金額</t>
    <rPh sb="0" eb="2">
      <t>キンガク</t>
    </rPh>
    <phoneticPr fontId="2"/>
  </si>
  <si>
    <t>従事割合</t>
  </si>
  <si>
    <t>交通費</t>
    <rPh sb="0" eb="3">
      <t>コウツウヒ</t>
    </rPh>
    <phoneticPr fontId="2"/>
  </si>
  <si>
    <t>橋本</t>
  </si>
  <si>
    <t>4月</t>
  </si>
  <si>
    <t>F8</t>
  </si>
  <si>
    <t>D16</t>
  </si>
  <si>
    <t>7月</t>
  </si>
  <si>
    <t>C4</t>
  </si>
  <si>
    <t>8月</t>
  </si>
  <si>
    <t>3月</t>
  </si>
  <si>
    <t>内補助事業</t>
    <rPh sb="0" eb="1">
      <t>ウチ</t>
    </rPh>
    <rPh sb="1" eb="3">
      <t>ホジョ</t>
    </rPh>
    <rPh sb="3" eb="5">
      <t>ジギョウ</t>
    </rPh>
    <phoneticPr fontId="2"/>
  </si>
  <si>
    <t>9月</t>
  </si>
  <si>
    <t>C1</t>
  </si>
  <si>
    <t>賃金</t>
  </si>
  <si>
    <t>11月</t>
  </si>
  <si>
    <t>うち提供体制</t>
    <rPh sb="2" eb="4">
      <t>テイキョウ</t>
    </rPh>
    <rPh sb="4" eb="6">
      <t>タイセイ</t>
    </rPh>
    <phoneticPr fontId="2"/>
  </si>
  <si>
    <t>1月</t>
  </si>
  <si>
    <t>租税公課</t>
    <rPh sb="0" eb="2">
      <t>ソゼイ</t>
    </rPh>
    <rPh sb="2" eb="4">
      <t>コウカ</t>
    </rPh>
    <phoneticPr fontId="2"/>
  </si>
  <si>
    <t>社員D</t>
    <rPh sb="0" eb="2">
      <t>シャイン</t>
    </rPh>
    <phoneticPr fontId="2"/>
  </si>
  <si>
    <t>役務費</t>
    <rPh sb="0" eb="2">
      <t>エキム</t>
    </rPh>
    <rPh sb="2" eb="3">
      <t>ヒ</t>
    </rPh>
    <phoneticPr fontId="2"/>
  </si>
  <si>
    <t>D4</t>
  </si>
  <si>
    <t>A11</t>
  </si>
  <si>
    <t>2月</t>
  </si>
  <si>
    <t>乗　車　区　間</t>
    <rPh sb="4" eb="5">
      <t>ク</t>
    </rPh>
    <rPh sb="6" eb="7">
      <t>カン</t>
    </rPh>
    <phoneticPr fontId="2"/>
  </si>
  <si>
    <t>・旅費集計表</t>
    <rPh sb="3" eb="5">
      <t>シュウケイ</t>
    </rPh>
    <rPh sb="5" eb="6">
      <t>ヒョウ</t>
    </rPh>
    <phoneticPr fontId="2"/>
  </si>
  <si>
    <t>人件費</t>
    <rPh sb="0" eb="3">
      <t>ジンケンヒ</t>
    </rPh>
    <phoneticPr fontId="2"/>
  </si>
  <si>
    <t>●●●●会　謝金</t>
    <rPh sb="4" eb="5">
      <t>カイ</t>
    </rPh>
    <rPh sb="6" eb="8">
      <t>シャキン</t>
    </rPh>
    <phoneticPr fontId="2"/>
  </si>
  <si>
    <t>区分</t>
    <rPh sb="0" eb="2">
      <t>クブン</t>
    </rPh>
    <phoneticPr fontId="2"/>
  </si>
  <si>
    <t>F2</t>
  </si>
  <si>
    <t>数量</t>
    <rPh sb="0" eb="2">
      <t>スウリョウ</t>
    </rPh>
    <phoneticPr fontId="2"/>
  </si>
  <si>
    <t>所要額</t>
    <rPh sb="0" eb="2">
      <t>ショヨウ</t>
    </rPh>
    <rPh sb="2" eb="3">
      <t>ガク</t>
    </rPh>
    <phoneticPr fontId="2"/>
  </si>
  <si>
    <t>訪　問　先</t>
  </si>
  <si>
    <t>旅費合計(税込)</t>
    <rPh sb="2" eb="4">
      <t>ゴウケイ</t>
    </rPh>
    <rPh sb="5" eb="7">
      <t>ゼイコミ</t>
    </rPh>
    <phoneticPr fontId="2"/>
  </si>
  <si>
    <t>送付先</t>
    <rPh sb="0" eb="2">
      <t>ソウフ</t>
    </rPh>
    <rPh sb="2" eb="3">
      <t>サキ</t>
    </rPh>
    <phoneticPr fontId="2"/>
  </si>
  <si>
    <t>郵送料</t>
    <rPh sb="0" eb="3">
      <t>ユウソウリョウ</t>
    </rPh>
    <phoneticPr fontId="2"/>
  </si>
  <si>
    <t>社員E</t>
    <rPh sb="0" eb="2">
      <t>シャイン</t>
    </rPh>
    <phoneticPr fontId="2"/>
  </si>
  <si>
    <t>単価</t>
    <rPh sb="0" eb="2">
      <t>タンカ</t>
    </rPh>
    <phoneticPr fontId="2"/>
  </si>
  <si>
    <t>所要額(税込)</t>
    <rPh sb="4" eb="6">
      <t>ゼイコミ</t>
    </rPh>
    <phoneticPr fontId="2"/>
  </si>
  <si>
    <t>需用費</t>
    <rPh sb="0" eb="3">
      <t>ジュヨウヒ</t>
    </rPh>
    <phoneticPr fontId="2"/>
  </si>
  <si>
    <t>利用区分</t>
    <rPh sb="2" eb="4">
      <t>クブン</t>
    </rPh>
    <phoneticPr fontId="2"/>
  </si>
  <si>
    <t>　　（詳細に記入の事）</t>
  </si>
  <si>
    <t>F4</t>
  </si>
  <si>
    <t>利用区間</t>
    <rPh sb="0" eb="2">
      <t>リヨウ</t>
    </rPh>
    <rPh sb="2" eb="4">
      <t>クカン</t>
    </rPh>
    <phoneticPr fontId="2"/>
  </si>
  <si>
    <t>派遣B</t>
  </si>
  <si>
    <t>うち担い手</t>
    <rPh sb="2" eb="3">
      <t>ニナ</t>
    </rPh>
    <rPh sb="4" eb="5">
      <t>テ</t>
    </rPh>
    <phoneticPr fontId="2"/>
  </si>
  <si>
    <t>うち団地型</t>
    <rPh sb="2" eb="4">
      <t>ダンチ</t>
    </rPh>
    <rPh sb="4" eb="5">
      <t>ガタ</t>
    </rPh>
    <phoneticPr fontId="2"/>
  </si>
  <si>
    <t>F1</t>
  </si>
  <si>
    <t>↓</t>
  </si>
  <si>
    <t>役務費合計</t>
    <rPh sb="0" eb="2">
      <t>エキム</t>
    </rPh>
    <rPh sb="2" eb="3">
      <t>ヒ</t>
    </rPh>
    <rPh sb="3" eb="5">
      <t>ゴウケイ</t>
    </rPh>
    <phoneticPr fontId="2"/>
  </si>
  <si>
    <t>＝</t>
  </si>
  <si>
    <t>棚</t>
    <rPh sb="0" eb="1">
      <t>タナ</t>
    </rPh>
    <phoneticPr fontId="2"/>
  </si>
  <si>
    <t>机</t>
    <rPh sb="0" eb="1">
      <t>ツクエ</t>
    </rPh>
    <phoneticPr fontId="2"/>
  </si>
  <si>
    <t>補助事業割合</t>
    <rPh sb="0" eb="2">
      <t>ホジョ</t>
    </rPh>
    <rPh sb="2" eb="4">
      <t>ジギョウ</t>
    </rPh>
    <rPh sb="4" eb="6">
      <t>ワリアイ</t>
    </rPh>
    <phoneticPr fontId="2"/>
  </si>
  <si>
    <t>郵送費合計</t>
    <rPh sb="0" eb="3">
      <t>ユウソウヒ</t>
    </rPh>
    <rPh sb="3" eb="5">
      <t>ゴウケイ</t>
    </rPh>
    <phoneticPr fontId="2"/>
  </si>
  <si>
    <t>協会保有数</t>
    <rPh sb="0" eb="2">
      <t>キョウカイ</t>
    </rPh>
    <rPh sb="2" eb="4">
      <t>ホユウ</t>
    </rPh>
    <rPh sb="4" eb="5">
      <t>スウ</t>
    </rPh>
    <phoneticPr fontId="2"/>
  </si>
  <si>
    <t>給料</t>
  </si>
  <si>
    <t>【旅費計】</t>
    <rPh sb="1" eb="3">
      <t>リョヒ</t>
    </rPh>
    <rPh sb="3" eb="4">
      <t>ケイ</t>
    </rPh>
    <phoneticPr fontId="2"/>
  </si>
  <si>
    <t>謝金合計</t>
    <rPh sb="0" eb="2">
      <t>シャキン</t>
    </rPh>
    <rPh sb="2" eb="4">
      <t>ゴウケイ</t>
    </rPh>
    <phoneticPr fontId="2"/>
  </si>
  <si>
    <t>月別補助金額</t>
    <rPh sb="5" eb="6">
      <t>ガク</t>
    </rPh>
    <phoneticPr fontId="2"/>
  </si>
  <si>
    <t>３．インスペクション</t>
  </si>
  <si>
    <t>社員</t>
    <rPh sb="0" eb="2">
      <t>シャイン</t>
    </rPh>
    <phoneticPr fontId="2"/>
  </si>
  <si>
    <t>◆◆</t>
  </si>
  <si>
    <t>用途</t>
    <rPh sb="0" eb="2">
      <t>ヨウト</t>
    </rPh>
    <phoneticPr fontId="2"/>
  </si>
  <si>
    <t>社会保険料</t>
    <rPh sb="0" eb="2">
      <t>シャカイ</t>
    </rPh>
    <rPh sb="2" eb="5">
      <t>ホケンリョウ</t>
    </rPh>
    <phoneticPr fontId="2"/>
  </si>
  <si>
    <t>項目</t>
    <rPh sb="0" eb="2">
      <t>コウモク</t>
    </rPh>
    <phoneticPr fontId="2"/>
  </si>
  <si>
    <t>A27</t>
  </si>
  <si>
    <t>日付</t>
    <rPh sb="0" eb="2">
      <t>ヒヅケ</t>
    </rPh>
    <phoneticPr fontId="2"/>
  </si>
  <si>
    <t>備考</t>
    <rPh sb="0" eb="2">
      <t>ビコウ</t>
    </rPh>
    <phoneticPr fontId="2"/>
  </si>
  <si>
    <t>（需用費計）</t>
    <rPh sb="1" eb="4">
      <t>ジュヨウヒ</t>
    </rPh>
    <rPh sb="4" eb="5">
      <t>ケイ</t>
    </rPh>
    <phoneticPr fontId="2"/>
  </si>
  <si>
    <t>ヤ●ト運輸　　●●書類配送料　●●へ</t>
  </si>
  <si>
    <t>（賃金計）</t>
    <rPh sb="1" eb="3">
      <t>チンギン</t>
    </rPh>
    <rPh sb="3" eb="4">
      <t>ケイ</t>
    </rPh>
    <phoneticPr fontId="2"/>
  </si>
  <si>
    <t>F19</t>
  </si>
  <si>
    <t>（役務費計）</t>
    <rPh sb="1" eb="4">
      <t>エキムヒ</t>
    </rPh>
    <rPh sb="4" eb="5">
      <t>ケイ</t>
    </rPh>
    <phoneticPr fontId="2"/>
  </si>
  <si>
    <t xml:space="preserve"> </t>
  </si>
  <si>
    <t>訪問先</t>
    <rPh sb="0" eb="2">
      <t>ホウモン</t>
    </rPh>
    <rPh sb="2" eb="3">
      <t>サキ</t>
    </rPh>
    <phoneticPr fontId="2"/>
  </si>
  <si>
    <t>訪問目的</t>
    <rPh sb="0" eb="2">
      <t>ホウモン</t>
    </rPh>
    <rPh sb="2" eb="4">
      <t>モクテキ</t>
    </rPh>
    <phoneticPr fontId="2"/>
  </si>
  <si>
    <t>A1</t>
  </si>
  <si>
    <t>E7</t>
  </si>
  <si>
    <t>A2</t>
  </si>
  <si>
    <t>A3</t>
  </si>
  <si>
    <t>A4</t>
  </si>
  <si>
    <t>A5</t>
  </si>
  <si>
    <t>報償金・謝金</t>
    <rPh sb="0" eb="3">
      <t>ホウショウキン</t>
    </rPh>
    <rPh sb="4" eb="6">
      <t>シャキン</t>
    </rPh>
    <phoneticPr fontId="2"/>
  </si>
  <si>
    <t>A6</t>
  </si>
  <si>
    <t>D1</t>
  </si>
  <si>
    <t>D2</t>
  </si>
  <si>
    <t>A7</t>
  </si>
  <si>
    <t>A8</t>
  </si>
  <si>
    <t>A9</t>
  </si>
  <si>
    <t>A10</t>
  </si>
  <si>
    <t>A12</t>
  </si>
  <si>
    <t>A13</t>
  </si>
  <si>
    <t>A14</t>
  </si>
  <si>
    <t>A15</t>
  </si>
  <si>
    <t>アス●ル</t>
  </si>
  <si>
    <t>F7</t>
  </si>
  <si>
    <t>F3</t>
  </si>
  <si>
    <t>G2</t>
  </si>
  <si>
    <t>A16</t>
  </si>
  <si>
    <t>A17</t>
  </si>
  <si>
    <t>A18</t>
  </si>
  <si>
    <t>△△事業成果報告会</t>
  </si>
  <si>
    <t>F5</t>
  </si>
  <si>
    <t>A19</t>
  </si>
  <si>
    <t>内容</t>
    <rPh sb="0" eb="2">
      <t>ナイヨウ</t>
    </rPh>
    <phoneticPr fontId="2"/>
  </si>
  <si>
    <t>A20</t>
  </si>
  <si>
    <t>F6</t>
  </si>
  <si>
    <t>A21</t>
  </si>
  <si>
    <t>C5</t>
  </si>
  <si>
    <t>A22</t>
  </si>
  <si>
    <t>A23</t>
  </si>
  <si>
    <t>A24</t>
  </si>
  <si>
    <t>A25</t>
  </si>
  <si>
    <t>A26</t>
  </si>
  <si>
    <t>A28</t>
  </si>
  <si>
    <t>A29</t>
  </si>
  <si>
    <t>A30</t>
  </si>
  <si>
    <t>内</t>
    <rPh sb="0" eb="1">
      <t>ウチ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</si>
  <si>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</si>
  <si>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</si>
  <si>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（報償金計）</t>
    <rPh sb="1" eb="4">
      <t>ホウショウキン</t>
    </rPh>
    <rPh sb="4" eb="5">
      <t>ケイ</t>
    </rPh>
    <phoneticPr fontId="2"/>
  </si>
  <si>
    <t>クリアホルダー</t>
  </si>
  <si>
    <t>F9</t>
  </si>
  <si>
    <t>(使用料計)</t>
    <rPh sb="1" eb="4">
      <t>シヨウリョウ</t>
    </rPh>
    <rPh sb="4" eb="5">
      <t>ケイ</t>
    </rPh>
    <phoneticPr fontId="2"/>
  </si>
  <si>
    <t>役務費</t>
    <rPh sb="0" eb="3">
      <t>エキムヒ</t>
    </rPh>
    <phoneticPr fontId="2"/>
  </si>
  <si>
    <t>使用料</t>
    <rPh sb="0" eb="3">
      <t>シヨウリョウ</t>
    </rPh>
    <phoneticPr fontId="2"/>
  </si>
  <si>
    <t>C3</t>
  </si>
  <si>
    <t>報償金</t>
    <rPh sb="0" eb="3">
      <t>ホウショウキン</t>
    </rPh>
    <phoneticPr fontId="2"/>
  </si>
  <si>
    <t>●●会社　◆◆様</t>
    <rPh sb="2" eb="4">
      <t>カイシャ</t>
    </rPh>
    <rPh sb="7" eb="8">
      <t>サマ</t>
    </rPh>
    <phoneticPr fontId="2"/>
  </si>
  <si>
    <t>E3</t>
  </si>
  <si>
    <t>フラットファイル</t>
  </si>
  <si>
    <t>H3</t>
  </si>
  <si>
    <t>H4</t>
  </si>
  <si>
    <t>H5</t>
  </si>
  <si>
    <t>D12</t>
  </si>
  <si>
    <t>【人件費計】</t>
    <rPh sb="1" eb="4">
      <t>ジンケンヒ</t>
    </rPh>
    <rPh sb="4" eb="5">
      <t>ケイ</t>
    </rPh>
    <phoneticPr fontId="2"/>
  </si>
  <si>
    <t>【庁費】</t>
    <rPh sb="1" eb="3">
      <t>チョウヒ</t>
    </rPh>
    <phoneticPr fontId="2"/>
  </si>
  <si>
    <t>委託費</t>
    <rPh sb="0" eb="2">
      <t>イタク</t>
    </rPh>
    <rPh sb="2" eb="3">
      <t>ヒ</t>
    </rPh>
    <phoneticPr fontId="2"/>
  </si>
  <si>
    <t>(委託費計)</t>
    <rPh sb="1" eb="3">
      <t>イタク</t>
    </rPh>
    <rPh sb="3" eb="4">
      <t>ヒ</t>
    </rPh>
    <rPh sb="4" eb="5">
      <t>ケイ</t>
    </rPh>
    <phoneticPr fontId="2"/>
  </si>
  <si>
    <t>年号</t>
    <rPh sb="0" eb="2">
      <t>ネンゴウ</t>
    </rPh>
    <phoneticPr fontId="16"/>
  </si>
  <si>
    <t>補助事業名</t>
    <rPh sb="0" eb="2">
      <t>ホジョ</t>
    </rPh>
    <rPh sb="2" eb="4">
      <t>ジギョウ</t>
    </rPh>
    <rPh sb="4" eb="5">
      <t>メイ</t>
    </rPh>
    <phoneticPr fontId="16"/>
  </si>
  <si>
    <t>提出日</t>
    <rPh sb="0" eb="2">
      <t>テイシュツ</t>
    </rPh>
    <rPh sb="2" eb="3">
      <t>ビ</t>
    </rPh>
    <phoneticPr fontId="2"/>
  </si>
  <si>
    <t>・人件費及び賃金集計表</t>
    <rPh sb="4" eb="5">
      <t>オヨ</t>
    </rPh>
    <rPh sb="6" eb="8">
      <t>チンギン</t>
    </rPh>
    <rPh sb="8" eb="10">
      <t>シュウケイ</t>
    </rPh>
    <rPh sb="10" eb="11">
      <t>ヒョウ</t>
    </rPh>
    <phoneticPr fontId="2"/>
  </si>
  <si>
    <t>・報償金集計表</t>
    <rPh sb="1" eb="4">
      <t>ホウショウキン</t>
    </rPh>
    <rPh sb="4" eb="6">
      <t>シュウケイ</t>
    </rPh>
    <rPh sb="6" eb="7">
      <t>ヒョウ</t>
    </rPh>
    <phoneticPr fontId="2"/>
  </si>
  <si>
    <t>・需用費集計表</t>
    <rPh sb="1" eb="3">
      <t>ジュヨウ</t>
    </rPh>
    <rPh sb="3" eb="4">
      <t>ヒ</t>
    </rPh>
    <rPh sb="4" eb="6">
      <t>シュウケイ</t>
    </rPh>
    <rPh sb="6" eb="7">
      <t>ヒョウ</t>
    </rPh>
    <phoneticPr fontId="2"/>
  </si>
  <si>
    <t>・役務費集計表</t>
    <rPh sb="1" eb="3">
      <t>エキム</t>
    </rPh>
    <rPh sb="3" eb="4">
      <t>ヒ</t>
    </rPh>
    <rPh sb="4" eb="6">
      <t>シュウケイ</t>
    </rPh>
    <rPh sb="6" eb="7">
      <t>ヒョウ</t>
    </rPh>
    <phoneticPr fontId="2"/>
  </si>
  <si>
    <t>役務費総合計</t>
    <rPh sb="0" eb="2">
      <t>エキム</t>
    </rPh>
    <rPh sb="2" eb="3">
      <t>ヒ</t>
    </rPh>
    <rPh sb="3" eb="4">
      <t>ソウ</t>
    </rPh>
    <rPh sb="4" eb="6">
      <t>ゴウケイ</t>
    </rPh>
    <phoneticPr fontId="2"/>
  </si>
  <si>
    <t>・委託費集計表</t>
    <rPh sb="1" eb="3">
      <t>イタク</t>
    </rPh>
    <rPh sb="3" eb="4">
      <t>ヒ</t>
    </rPh>
    <rPh sb="4" eb="6">
      <t>シュウケイ</t>
    </rPh>
    <rPh sb="6" eb="7">
      <t>ヒョウ</t>
    </rPh>
    <phoneticPr fontId="2"/>
  </si>
  <si>
    <t>・使用料および賃貸料集計表</t>
    <rPh sb="1" eb="4">
      <t>シヨウリョウ</t>
    </rPh>
    <rPh sb="7" eb="10">
      <t>チンタイリョウ</t>
    </rPh>
    <rPh sb="10" eb="12">
      <t>シュウケイ</t>
    </rPh>
    <rPh sb="12" eb="13">
      <t>ヒョウ</t>
    </rPh>
    <phoneticPr fontId="2"/>
  </si>
  <si>
    <t>・実績完了報告時請求分</t>
    <rPh sb="1" eb="3">
      <t>ジッセキ</t>
    </rPh>
    <rPh sb="3" eb="5">
      <t>カンリョウ</t>
    </rPh>
    <rPh sb="5" eb="7">
      <t>ホウコク</t>
    </rPh>
    <rPh sb="7" eb="8">
      <t>トキ</t>
    </rPh>
    <rPh sb="8" eb="10">
      <t>セイキュウ</t>
    </rPh>
    <rPh sb="10" eb="11">
      <t>ブン</t>
    </rPh>
    <phoneticPr fontId="2"/>
  </si>
  <si>
    <t>需用費</t>
    <rPh sb="0" eb="2">
      <t>ジュヨウ</t>
    </rPh>
    <rPh sb="2" eb="3">
      <t>ヒ</t>
    </rPh>
    <phoneticPr fontId="2"/>
  </si>
  <si>
    <t>F10</t>
  </si>
  <si>
    <t>社員A</t>
    <rPh sb="0" eb="2">
      <t>シャイン</t>
    </rPh>
    <phoneticPr fontId="2"/>
  </si>
  <si>
    <t>社員B</t>
    <rPh sb="0" eb="2">
      <t>シャイン</t>
    </rPh>
    <phoneticPr fontId="2"/>
  </si>
  <si>
    <t>社員C</t>
    <rPh sb="0" eb="2">
      <t>シャイン</t>
    </rPh>
    <phoneticPr fontId="2"/>
  </si>
  <si>
    <t>●●●</t>
  </si>
  <si>
    <t>●●→●●</t>
  </si>
  <si>
    <t>●●●●</t>
  </si>
  <si>
    <t>●●⇔●●</t>
  </si>
  <si>
    <t>D8</t>
  </si>
  <si>
    <t>社員F</t>
    <rPh sb="0" eb="2">
      <t>シャイン</t>
    </rPh>
    <phoneticPr fontId="2"/>
  </si>
  <si>
    <t>F17</t>
  </si>
  <si>
    <t>給与合計</t>
    <rPh sb="0" eb="2">
      <t>キュウヨ</t>
    </rPh>
    <rPh sb="2" eb="4">
      <t>ゴウケイ</t>
    </rPh>
    <phoneticPr fontId="2"/>
  </si>
  <si>
    <t>保険合計</t>
    <rPh sb="0" eb="2">
      <t>ホケン</t>
    </rPh>
    <rPh sb="2" eb="4">
      <t>ゴウケイ</t>
    </rPh>
    <phoneticPr fontId="2"/>
  </si>
  <si>
    <t>C2</t>
  </si>
  <si>
    <t>●●●●シンポジウム　謝金</t>
    <rPh sb="11" eb="13">
      <t>シャキン</t>
    </rPh>
    <phoneticPr fontId="2"/>
  </si>
  <si>
    <t>C7</t>
  </si>
  <si>
    <t>C8</t>
  </si>
  <si>
    <t>C9</t>
  </si>
  <si>
    <t>C10</t>
  </si>
  <si>
    <t>派遣</t>
    <rPh sb="0" eb="2">
      <t>ハケン</t>
    </rPh>
    <phoneticPr fontId="2"/>
  </si>
  <si>
    <t>派遣A</t>
  </si>
  <si>
    <t>●●</t>
  </si>
  <si>
    <t>■■</t>
  </si>
  <si>
    <t>←縦計・横計→</t>
    <rPh sb="1" eb="2">
      <t>タテ</t>
    </rPh>
    <rPh sb="2" eb="3">
      <t>ケイ</t>
    </rPh>
    <rPh sb="4" eb="5">
      <t>ヨコ</t>
    </rPh>
    <rPh sb="5" eb="6">
      <t>ケイ</t>
    </rPh>
    <phoneticPr fontId="2"/>
  </si>
  <si>
    <t>※実行報告集計表の行を追加したら数式・リンクを確認すること</t>
  </si>
  <si>
    <t>ア●クル</t>
  </si>
  <si>
    <t>D3</t>
  </si>
  <si>
    <t>D5</t>
  </si>
  <si>
    <t>D6</t>
  </si>
  <si>
    <t>F16</t>
  </si>
  <si>
    <t>総合計</t>
    <rPh sb="0" eb="1">
      <t>ソウ</t>
    </rPh>
    <rPh sb="1" eb="3">
      <t>ゴウケイ</t>
    </rPh>
    <phoneticPr fontId="2"/>
  </si>
  <si>
    <t>D7</t>
  </si>
  <si>
    <t>D9</t>
  </si>
  <si>
    <t>D11</t>
  </si>
  <si>
    <t>D13</t>
  </si>
  <si>
    <t>D14</t>
  </si>
  <si>
    <t>D15</t>
  </si>
  <si>
    <t>D17</t>
  </si>
  <si>
    <t>D18</t>
  </si>
  <si>
    <t>D19</t>
  </si>
  <si>
    <t>H2</t>
  </si>
  <si>
    <t>D20</t>
  </si>
  <si>
    <t>E1</t>
  </si>
  <si>
    <t>E2</t>
  </si>
  <si>
    <t>E4</t>
  </si>
  <si>
    <t>E5</t>
  </si>
  <si>
    <t>E6</t>
  </si>
  <si>
    <t>E8</t>
  </si>
  <si>
    <t>E9</t>
  </si>
  <si>
    <t>E10</t>
  </si>
  <si>
    <t>●●社</t>
    <rPh sb="2" eb="3">
      <t>シャ</t>
    </rPh>
    <phoneticPr fontId="2"/>
  </si>
  <si>
    <t>●●様</t>
    <rPh sb="2" eb="3">
      <t>サマ</t>
    </rPh>
    <phoneticPr fontId="2"/>
  </si>
  <si>
    <t>小計</t>
    <rPh sb="0" eb="2">
      <t>ショウケイ</t>
    </rPh>
    <phoneticPr fontId="2"/>
  </si>
  <si>
    <t>F11</t>
  </si>
  <si>
    <t>F12</t>
  </si>
  <si>
    <t>F13</t>
  </si>
  <si>
    <t>F14</t>
  </si>
  <si>
    <t>F15</t>
  </si>
  <si>
    <t>F18</t>
  </si>
  <si>
    <t>G1</t>
  </si>
  <si>
    <t>G3</t>
  </si>
  <si>
    <t>G4</t>
  </si>
  <si>
    <t>G5</t>
  </si>
  <si>
    <t>■■企業　△△会議事録作成代</t>
    <rPh sb="2" eb="4">
      <t>キギョウ</t>
    </rPh>
    <rPh sb="7" eb="8">
      <t>カイ</t>
    </rPh>
    <rPh sb="8" eb="11">
      <t>ギジロク</t>
    </rPh>
    <rPh sb="11" eb="13">
      <t>サクセイ</t>
    </rPh>
    <rPh sb="13" eb="14">
      <t>ダイ</t>
    </rPh>
    <phoneticPr fontId="2"/>
  </si>
  <si>
    <t>■■企業</t>
    <rPh sb="2" eb="4">
      <t>キギョウ</t>
    </rPh>
    <phoneticPr fontId="2"/>
  </si>
  <si>
    <t>△△　○○成果報告会議事録作成代</t>
    <rPh sb="6" eb="9">
      <t>ホウコクカイ</t>
    </rPh>
    <rPh sb="11" eb="12">
      <t>イインカイ</t>
    </rPh>
    <rPh sb="13" eb="15">
      <t>サクセイ</t>
    </rPh>
    <rPh sb="15" eb="16">
      <t>ダイ</t>
    </rPh>
    <phoneticPr fontId="2"/>
  </si>
  <si>
    <t>△△</t>
  </si>
  <si>
    <t>●●社　◆◆事業HP改修</t>
  </si>
  <si>
    <t>H1</t>
  </si>
  <si>
    <t>I1</t>
  </si>
  <si>
    <t>I2</t>
  </si>
  <si>
    <t>I3</t>
  </si>
  <si>
    <t>I4</t>
  </si>
  <si>
    <t>I5</t>
  </si>
  <si>
    <t>○○ビル　会議室使用料　</t>
    <rPh sb="5" eb="8">
      <t>カイギシツ</t>
    </rPh>
    <rPh sb="8" eb="11">
      <t>シヨウリョウ</t>
    </rPh>
    <phoneticPr fontId="2"/>
  </si>
  <si>
    <t>■■会議</t>
    <rPh sb="2" eb="4">
      <t>カイギ</t>
    </rPh>
    <phoneticPr fontId="2"/>
  </si>
  <si>
    <t>●●会館202会議室使用料　</t>
    <rPh sb="2" eb="4">
      <t>カイカン</t>
    </rPh>
    <rPh sb="7" eb="10">
      <t>カイギシツ</t>
    </rPh>
    <rPh sb="10" eb="13">
      <t>シヨウリョウ</t>
    </rPh>
    <phoneticPr fontId="2"/>
  </si>
  <si>
    <t>旅費</t>
    <rPh sb="0" eb="2">
      <t>リョヒ</t>
    </rPh>
    <phoneticPr fontId="2"/>
  </si>
  <si>
    <t>〇〇</t>
  </si>
  <si>
    <t>◇◇</t>
  </si>
  <si>
    <t>振込手数料合計</t>
    <rPh sb="5" eb="7">
      <t>ゴウケイ</t>
    </rPh>
    <phoneticPr fontId="2"/>
  </si>
  <si>
    <t>住宅ストック維持・向上促進事業</t>
    <rPh sb="0" eb="2">
      <t>ジュウタク</t>
    </rPh>
    <rPh sb="6" eb="8">
      <t>イジ</t>
    </rPh>
    <rPh sb="9" eb="11">
      <t>コウジョウ</t>
    </rPh>
    <rPh sb="11" eb="13">
      <t>ソクシン</t>
    </rPh>
    <phoneticPr fontId="2"/>
  </si>
  <si>
    <t>令和4年</t>
    <rPh sb="0" eb="2">
      <t>レイワ</t>
    </rPh>
    <rPh sb="3" eb="4">
      <t>ネン</t>
    </rPh>
    <phoneticPr fontId="2"/>
  </si>
  <si>
    <t>協議会の名称</t>
    <phoneticPr fontId="2"/>
  </si>
  <si>
    <t>令和４年度</t>
    <rPh sb="0" eb="2">
      <t>レイワ</t>
    </rPh>
    <phoneticPr fontId="16"/>
  </si>
  <si>
    <t>令和５年●●月○○日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</si>
  <si>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令和5年</t>
    <rPh sb="0" eb="2">
      <t>レイワ</t>
    </rPh>
    <rPh sb="3" eb="4">
      <t>ネン</t>
    </rPh>
    <phoneticPr fontId="2"/>
  </si>
  <si>
    <t>派遣Ａ　令和4年7月～令和5年1月</t>
    <rPh sb="0" eb="2">
      <t>ハケン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phoneticPr fontId="2"/>
  </si>
  <si>
    <t>派遣B　令和5年1月</t>
    <rPh sb="0" eb="2">
      <t>ハケン</t>
    </rPh>
    <rPh sb="4" eb="6">
      <t>レイワ</t>
    </rPh>
    <rPh sb="7" eb="8">
      <t>ネン</t>
    </rPh>
    <rPh sb="9" eb="10">
      <t>ガツ</t>
    </rPh>
    <phoneticPr fontId="2"/>
  </si>
  <si>
    <t>令和4年7月～令和5年1月</t>
    <phoneticPr fontId="2"/>
  </si>
  <si>
    <t>給料補助金額</t>
    <rPh sb="0" eb="2">
      <t>キュウリョウ</t>
    </rPh>
    <rPh sb="2" eb="4">
      <t>ホジョ</t>
    </rPh>
    <phoneticPr fontId="2"/>
  </si>
  <si>
    <t>社会保険料補助金額</t>
    <rPh sb="0" eb="2">
      <t>シャカイ</t>
    </rPh>
    <rPh sb="2" eb="5">
      <t>ホケンリョウ</t>
    </rPh>
    <rPh sb="5" eb="7">
      <t>ホジョ</t>
    </rPh>
    <rPh sb="7" eb="9">
      <t>キンガク</t>
    </rPh>
    <phoneticPr fontId="2"/>
  </si>
  <si>
    <t>賃金補助金額</t>
    <rPh sb="0" eb="2">
      <t>チンギン</t>
    </rPh>
    <rPh sb="2" eb="4">
      <t>ホジョ</t>
    </rPh>
    <phoneticPr fontId="2"/>
  </si>
  <si>
    <t>JP　郵送切手代　〇〇会議案内送付用</t>
    <rPh sb="3" eb="5">
      <t>ユウソウ</t>
    </rPh>
    <rPh sb="5" eb="7">
      <t>キッテ</t>
    </rPh>
    <rPh sb="7" eb="8">
      <t>ダイ</t>
    </rPh>
    <rPh sb="11" eb="13">
      <t>カイギ</t>
    </rPh>
    <rPh sb="13" eb="15">
      <t>アンナイ</t>
    </rPh>
    <rPh sb="15" eb="17">
      <t>ソウフ</t>
    </rPh>
    <rPh sb="17" eb="18">
      <t>ヨウ</t>
    </rPh>
    <phoneticPr fontId="2"/>
  </si>
  <si>
    <t>令和4年8月～令和4年11月</t>
    <phoneticPr fontId="2"/>
  </si>
  <si>
    <t>令和4年7月～令和4年12月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</si>
</sst>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%"/>
    <numFmt numFmtId="178" formatCode="0;;;@"/>
    <numFmt numFmtId="179" formatCode="0_);[Red]\(0\)"/>
    <numFmt numFmtId="180" formatCode="[$-411]ge;@"/>
    <numFmt numFmtId="181" formatCode="[$-411]ge\.m\.d;@"/>
    <numFmt numFmtId="182" formatCode="[$-411]ge\.mm\.dd;;;@"/>
    <numFmt numFmtId="183" formatCode="[$-411]ge\.mm\.dd;@"/>
  </numFmts>
  <fonts count="1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color rgb="FFFF0000"/>
      <name val="ＭＳ Ｐゴシック"/>
      <family val="3"/>
      <scheme val="minor"/>
    </font>
    <font>
      <b/>
      <sz val="20"/>
      <color rgb="FFFF0000"/>
      <name val="ＭＳ Ｐゴシック"/>
      <family val="3"/>
    </font>
    <font>
      <sz val="11"/>
      <name val="ＭＳ Ｐゴシック"/>
      <family val="3"/>
      <scheme val="minor"/>
    </font>
    <font>
      <sz val="9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theme="8" tint="0.79998168889431442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2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10"/>
      <name val="ＭＳ Ｐゴシック"/>
      <family val="3"/>
    </font>
    <font>
      <sz val="11"/>
      <color rgb="FFFF0000"/>
      <name val="ＭＳ Ｐゴシック"/>
      <family val="3"/>
      <scheme val="minor"/>
    </font>
    <font>
      <sz val="6"/>
      <name val="ＭＳ 明朝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0" fillId="0" borderId="0" xfId="6" applyFont="1">
      <alignment vertical="center"/>
    </xf>
    <xf numFmtId="0" fontId="1" fillId="0" borderId="1" xfId="6" applyBorder="1">
      <alignment vertical="center"/>
    </xf>
    <xf numFmtId="0" fontId="0" fillId="2" borderId="0" xfId="6" applyFont="1" applyFill="1">
      <alignment vertical="center"/>
    </xf>
    <xf numFmtId="0" fontId="1" fillId="2" borderId="1" xfId="6" applyFill="1" applyBorder="1">
      <alignment vertical="center"/>
    </xf>
    <xf numFmtId="0" fontId="0" fillId="0" borderId="0" xfId="6" applyFont="1" applyAlignment="1">
      <alignment horizontal="center" vertical="center"/>
    </xf>
    <xf numFmtId="179" fontId="1" fillId="2" borderId="1" xfId="6" applyNumberFormat="1" applyFill="1" applyBorder="1" applyAlignment="1">
      <alignment horizontal="center" vertical="center"/>
    </xf>
    <xf numFmtId="177" fontId="1" fillId="2" borderId="2" xfId="1" applyNumberFormat="1" applyFont="1" applyFill="1" applyBorder="1">
      <alignment vertical="center"/>
    </xf>
    <xf numFmtId="9" fontId="0" fillId="3" borderId="0" xfId="1" applyFont="1" applyFill="1">
      <alignment vertical="center"/>
    </xf>
    <xf numFmtId="9" fontId="0" fillId="4" borderId="0" xfId="1" applyFont="1" applyFill="1">
      <alignment vertical="center"/>
    </xf>
    <xf numFmtId="9" fontId="0" fillId="5" borderId="0" xfId="1" applyFont="1" applyFill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14" fontId="0" fillId="0" borderId="3" xfId="0" applyNumberFormat="1" applyBorder="1">
      <alignment vertical="center"/>
    </xf>
    <xf numFmtId="0" fontId="4" fillId="0" borderId="0" xfId="0" applyFont="1">
      <alignment vertical="center"/>
    </xf>
    <xf numFmtId="182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6" borderId="4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7" borderId="4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7" borderId="9" xfId="0" applyFill="1" applyBorder="1">
      <alignment vertical="center"/>
    </xf>
    <xf numFmtId="0" fontId="5" fillId="0" borderId="11" xfId="0" applyFont="1" applyBorder="1">
      <alignment vertical="center"/>
    </xf>
    <xf numFmtId="0" fontId="0" fillId="0" borderId="8" xfId="0" applyFill="1" applyBorder="1">
      <alignment vertical="center"/>
    </xf>
    <xf numFmtId="0" fontId="0" fillId="0" borderId="6" xfId="0" applyFill="1" applyBorder="1">
      <alignment vertical="center"/>
    </xf>
    <xf numFmtId="0" fontId="0" fillId="8" borderId="13" xfId="0" applyFill="1" applyBorder="1">
      <alignment vertical="center"/>
    </xf>
    <xf numFmtId="182" fontId="0" fillId="6" borderId="14" xfId="0" applyNumberFormat="1" applyFill="1" applyBorder="1">
      <alignment vertical="center"/>
    </xf>
    <xf numFmtId="182" fontId="0" fillId="0" borderId="15" xfId="0" applyNumberFormat="1" applyBorder="1" applyAlignment="1">
      <alignment horizontal="center" vertical="center"/>
    </xf>
    <xf numFmtId="182" fontId="0" fillId="0" borderId="15" xfId="0" applyNumberFormat="1" applyBorder="1">
      <alignment vertical="center"/>
    </xf>
    <xf numFmtId="182" fontId="0" fillId="0" borderId="16" xfId="0" applyNumberFormat="1" applyBorder="1">
      <alignment vertical="center"/>
    </xf>
    <xf numFmtId="182" fontId="0" fillId="0" borderId="17" xfId="0" applyNumberFormat="1" applyBorder="1" applyAlignment="1">
      <alignment horizontal="center" vertical="center"/>
    </xf>
    <xf numFmtId="182" fontId="5" fillId="0" borderId="15" xfId="0" applyNumberFormat="1" applyFont="1" applyBorder="1">
      <alignment vertical="center"/>
    </xf>
    <xf numFmtId="182" fontId="0" fillId="0" borderId="18" xfId="0" applyNumberFormat="1" applyFill="1" applyBorder="1">
      <alignment vertical="center"/>
    </xf>
    <xf numFmtId="182" fontId="0" fillId="7" borderId="14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182" fontId="0" fillId="0" borderId="19" xfId="0" applyNumberFormat="1" applyBorder="1">
      <alignment vertical="center"/>
    </xf>
    <xf numFmtId="182" fontId="0" fillId="0" borderId="20" xfId="0" applyNumberFormat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right" vertical="center"/>
    </xf>
    <xf numFmtId="182" fontId="5" fillId="0" borderId="22" xfId="0" applyNumberFormat="1" applyFont="1" applyBorder="1">
      <alignment vertical="center"/>
    </xf>
    <xf numFmtId="182" fontId="0" fillId="8" borderId="23" xfId="0" applyNumberFormat="1" applyFill="1" applyBorder="1">
      <alignment vertical="center"/>
    </xf>
    <xf numFmtId="0" fontId="0" fillId="6" borderId="14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78" fontId="0" fillId="0" borderId="15" xfId="0" applyNumberForma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0" fontId="0" fillId="0" borderId="18" xfId="0" applyFill="1" applyBorder="1">
      <alignment vertical="center"/>
    </xf>
    <xf numFmtId="0" fontId="0" fillId="7" borderId="14" xfId="0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0" fillId="8" borderId="23" xfId="0" applyFill="1" applyBorder="1">
      <alignment vertical="center"/>
    </xf>
    <xf numFmtId="38" fontId="0" fillId="6" borderId="25" xfId="11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38" fontId="0" fillId="0" borderId="24" xfId="11" applyFont="1" applyBorder="1">
      <alignment vertical="center"/>
    </xf>
    <xf numFmtId="38" fontId="0" fillId="0" borderId="27" xfId="11" applyFont="1" applyBorder="1">
      <alignment vertical="center"/>
    </xf>
    <xf numFmtId="38" fontId="0" fillId="6" borderId="25" xfId="11" applyFont="1" applyFill="1" applyBorder="1">
      <alignment vertical="center"/>
    </xf>
    <xf numFmtId="38" fontId="5" fillId="0" borderId="24" xfId="11" applyFont="1" applyFill="1" applyBorder="1">
      <alignment vertical="center"/>
    </xf>
    <xf numFmtId="38" fontId="0" fillId="0" borderId="18" xfId="11" applyFont="1" applyFill="1" applyBorder="1">
      <alignment vertical="center"/>
    </xf>
    <xf numFmtId="38" fontId="0" fillId="7" borderId="28" xfId="11" applyFont="1" applyFill="1" applyBorder="1">
      <alignment vertical="center"/>
    </xf>
    <xf numFmtId="38" fontId="0" fillId="0" borderId="29" xfId="11" applyFont="1" applyBorder="1">
      <alignment vertical="center"/>
    </xf>
    <xf numFmtId="38" fontId="0" fillId="7" borderId="18" xfId="11" applyFont="1" applyFill="1" applyBorder="1">
      <alignment vertical="center"/>
    </xf>
    <xf numFmtId="38" fontId="5" fillId="0" borderId="27" xfId="11" applyFont="1" applyBorder="1">
      <alignment vertical="center"/>
    </xf>
    <xf numFmtId="38" fontId="0" fillId="8" borderId="30" xfId="11" applyFont="1" applyFill="1" applyBorder="1">
      <alignment vertical="center"/>
    </xf>
    <xf numFmtId="38" fontId="0" fillId="0" borderId="0" xfId="11" applyFont="1">
      <alignment vertical="center"/>
    </xf>
    <xf numFmtId="0" fontId="6" fillId="0" borderId="32" xfId="0" applyFont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6" fillId="0" borderId="15" xfId="0" applyNumberFormat="1" applyFont="1" applyBorder="1">
      <alignment vertical="center"/>
    </xf>
    <xf numFmtId="0" fontId="0" fillId="0" borderId="18" xfId="0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7" fillId="0" borderId="25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6" fillId="0" borderId="38" xfId="0" applyNumberFormat="1" applyFont="1" applyBorder="1">
      <alignment vertical="center"/>
    </xf>
    <xf numFmtId="0" fontId="0" fillId="0" borderId="36" xfId="0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5" fillId="0" borderId="38" xfId="0" applyFont="1" applyBorder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38" fontId="0" fillId="0" borderId="0" xfId="11" applyFont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0" fillId="0" borderId="45" xfId="0" applyFont="1" applyBorder="1">
      <alignment vertical="center"/>
    </xf>
    <xf numFmtId="0" fontId="5" fillId="10" borderId="46" xfId="0" applyFont="1" applyFill="1" applyBorder="1" applyAlignment="1">
      <alignment vertical="center"/>
    </xf>
    <xf numFmtId="0" fontId="5" fillId="10" borderId="47" xfId="0" applyFont="1" applyFill="1" applyBorder="1" applyAlignment="1">
      <alignment vertical="center"/>
    </xf>
    <xf numFmtId="0" fontId="9" fillId="10" borderId="47" xfId="0" applyFont="1" applyFill="1" applyBorder="1" applyAlignment="1">
      <alignment vertical="center"/>
    </xf>
    <xf numFmtId="0" fontId="0" fillId="10" borderId="46" xfId="0" applyFont="1" applyFill="1" applyBorder="1" applyAlignment="1">
      <alignment vertical="center"/>
    </xf>
    <xf numFmtId="0" fontId="0" fillId="10" borderId="47" xfId="0" applyFont="1" applyFill="1" applyBorder="1" applyAlignment="1">
      <alignment vertical="center"/>
    </xf>
    <xf numFmtId="0" fontId="10" fillId="10" borderId="47" xfId="0" applyFont="1" applyFill="1" applyBorder="1" applyAlignment="1">
      <alignment vertical="center"/>
    </xf>
    <xf numFmtId="0" fontId="9" fillId="10" borderId="4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52" xfId="0" applyFont="1" applyBorder="1">
      <alignment vertical="center"/>
    </xf>
    <xf numFmtId="0" fontId="0" fillId="0" borderId="53" xfId="0" applyFont="1" applyFill="1" applyBorder="1">
      <alignment vertical="center"/>
    </xf>
    <xf numFmtId="0" fontId="0" fillId="0" borderId="54" xfId="0" applyFont="1" applyFill="1" applyBorder="1">
      <alignment vertical="center"/>
    </xf>
    <xf numFmtId="0" fontId="0" fillId="11" borderId="55" xfId="0" applyFont="1" applyFill="1" applyBorder="1">
      <alignment vertical="center"/>
    </xf>
    <xf numFmtId="0" fontId="0" fillId="0" borderId="23" xfId="0" applyFont="1" applyFill="1" applyBorder="1">
      <alignment vertical="center"/>
    </xf>
    <xf numFmtId="9" fontId="0" fillId="0" borderId="17" xfId="12" applyFont="1" applyFill="1" applyBorder="1">
      <alignment vertical="center"/>
    </xf>
    <xf numFmtId="9" fontId="0" fillId="0" borderId="57" xfId="12" applyFont="1" applyFill="1" applyBorder="1">
      <alignment vertical="center"/>
    </xf>
    <xf numFmtId="9" fontId="0" fillId="0" borderId="58" xfId="12" applyFont="1" applyFill="1" applyBorder="1">
      <alignment vertical="center"/>
    </xf>
    <xf numFmtId="9" fontId="0" fillId="0" borderId="54" xfId="12" applyFont="1" applyFill="1" applyBorder="1">
      <alignment vertical="center"/>
    </xf>
    <xf numFmtId="9" fontId="0" fillId="0" borderId="23" xfId="12" applyFont="1" applyFill="1" applyBorder="1">
      <alignment vertical="center"/>
    </xf>
    <xf numFmtId="9" fontId="8" fillId="0" borderId="0" xfId="12" applyFont="1" applyFill="1" applyBorder="1" applyAlignment="1">
      <alignment horizontal="right" vertical="center"/>
    </xf>
    <xf numFmtId="38" fontId="0" fillId="0" borderId="0" xfId="11" applyFont="1" applyBorder="1" applyAlignment="1">
      <alignment horizontal="right" vertical="center"/>
    </xf>
    <xf numFmtId="38" fontId="0" fillId="9" borderId="15" xfId="11" applyFont="1" applyFill="1" applyBorder="1" applyAlignment="1">
      <alignment horizontal="right" vertical="center"/>
    </xf>
    <xf numFmtId="38" fontId="5" fillId="10" borderId="53" xfId="11" applyFont="1" applyFill="1" applyBorder="1" applyAlignment="1">
      <alignment horizontal="right" vertical="center"/>
    </xf>
    <xf numFmtId="38" fontId="5" fillId="10" borderId="54" xfId="11" applyFont="1" applyFill="1" applyBorder="1" applyAlignment="1">
      <alignment horizontal="right" vertical="center"/>
    </xf>
    <xf numFmtId="9" fontId="5" fillId="10" borderId="54" xfId="12" applyFont="1" applyFill="1" applyBorder="1" applyAlignment="1">
      <alignment horizontal="right" vertical="center"/>
    </xf>
    <xf numFmtId="38" fontId="5" fillId="11" borderId="55" xfId="11" applyFont="1" applyFill="1" applyBorder="1" applyAlignment="1">
      <alignment horizontal="right" vertical="center"/>
    </xf>
    <xf numFmtId="38" fontId="5" fillId="11" borderId="56" xfId="11" applyFont="1" applyFill="1" applyBorder="1" applyAlignment="1">
      <alignment horizontal="right" vertical="center"/>
    </xf>
    <xf numFmtId="38" fontId="5" fillId="0" borderId="23" xfId="11" applyFont="1" applyFill="1" applyBorder="1" applyAlignment="1">
      <alignment horizontal="right" vertical="center"/>
    </xf>
    <xf numFmtId="38" fontId="5" fillId="0" borderId="17" xfId="11" applyFont="1" applyFill="1" applyBorder="1" applyAlignment="1">
      <alignment horizontal="right" vertical="center"/>
    </xf>
    <xf numFmtId="38" fontId="5" fillId="0" borderId="57" xfId="11" applyFont="1" applyFill="1" applyBorder="1" applyAlignment="1">
      <alignment horizontal="right" vertical="center"/>
    </xf>
    <xf numFmtId="9" fontId="13" fillId="0" borderId="59" xfId="11" applyNumberFormat="1" applyFont="1" applyFill="1" applyBorder="1" applyAlignment="1">
      <alignment horizontal="right" vertical="center"/>
    </xf>
    <xf numFmtId="9" fontId="13" fillId="0" borderId="0" xfId="12" applyFont="1" applyFill="1" applyBorder="1" applyAlignment="1">
      <alignment horizontal="right" vertical="center"/>
    </xf>
    <xf numFmtId="0" fontId="0" fillId="0" borderId="52" xfId="11" applyNumberFormat="1" applyFont="1" applyBorder="1" applyAlignment="1">
      <alignment horizontal="right" vertical="center"/>
    </xf>
    <xf numFmtId="9" fontId="5" fillId="10" borderId="62" xfId="12" applyFont="1" applyFill="1" applyBorder="1" applyAlignment="1">
      <alignment horizontal="right" vertical="center"/>
    </xf>
    <xf numFmtId="38" fontId="5" fillId="10" borderId="64" xfId="11" applyFont="1" applyFill="1" applyBorder="1" applyAlignment="1">
      <alignment horizontal="right" vertical="center"/>
    </xf>
    <xf numFmtId="38" fontId="5" fillId="10" borderId="62" xfId="11" applyFont="1" applyFill="1" applyBorder="1" applyAlignment="1">
      <alignment horizontal="right" vertical="center"/>
    </xf>
    <xf numFmtId="38" fontId="0" fillId="0" borderId="0" xfId="11" applyFont="1" applyFill="1" applyBorder="1">
      <alignment vertical="center"/>
    </xf>
    <xf numFmtId="38" fontId="0" fillId="9" borderId="42" xfId="11" applyFont="1" applyFill="1" applyBorder="1" applyAlignment="1">
      <alignment horizontal="right" vertical="center"/>
    </xf>
    <xf numFmtId="38" fontId="5" fillId="10" borderId="65" xfId="11" applyFont="1" applyFill="1" applyBorder="1" applyAlignment="1">
      <alignment horizontal="right" vertical="center"/>
    </xf>
    <xf numFmtId="0" fontId="0" fillId="0" borderId="68" xfId="0" applyNumberFormat="1" applyFont="1" applyBorder="1" applyAlignment="1">
      <alignment horizontal="right" vertical="center"/>
    </xf>
    <xf numFmtId="0" fontId="0" fillId="9" borderId="69" xfId="0" applyFont="1" applyFill="1" applyBorder="1" applyAlignment="1">
      <alignment horizontal="right" vertical="center"/>
    </xf>
    <xf numFmtId="38" fontId="5" fillId="0" borderId="70" xfId="11" applyFont="1" applyFill="1" applyBorder="1" applyAlignment="1">
      <alignment horizontal="right" vertical="center"/>
    </xf>
    <xf numFmtId="38" fontId="5" fillId="0" borderId="71" xfId="11" applyFont="1" applyFill="1" applyBorder="1" applyAlignment="1">
      <alignment horizontal="right" vertical="center"/>
    </xf>
    <xf numFmtId="38" fontId="5" fillId="0" borderId="72" xfId="11" applyFont="1" applyFill="1" applyBorder="1" applyAlignment="1">
      <alignment horizontal="right" vertical="center"/>
    </xf>
    <xf numFmtId="38" fontId="5" fillId="11" borderId="74" xfId="11" applyFont="1" applyFill="1" applyBorder="1" applyAlignment="1">
      <alignment horizontal="right" vertical="center"/>
    </xf>
    <xf numFmtId="38" fontId="5" fillId="11" borderId="75" xfId="11" applyFont="1" applyFill="1" applyBorder="1" applyAlignment="1">
      <alignment horizontal="right" vertical="center"/>
    </xf>
    <xf numFmtId="38" fontId="13" fillId="7" borderId="76" xfId="11" applyFont="1" applyFill="1" applyBorder="1" applyAlignment="1">
      <alignment horizontal="right" vertical="center"/>
    </xf>
    <xf numFmtId="38" fontId="13" fillId="0" borderId="77" xfId="11" applyFont="1" applyFill="1" applyBorder="1" applyAlignment="1">
      <alignment horizontal="right" vertical="center"/>
    </xf>
    <xf numFmtId="38" fontId="13" fillId="0" borderId="76" xfId="11" applyFont="1" applyFill="1" applyBorder="1" applyAlignment="1">
      <alignment horizontal="right" vertical="center"/>
    </xf>
    <xf numFmtId="38" fontId="0" fillId="0" borderId="0" xfId="11" applyFont="1" applyFill="1" applyBorder="1" applyAlignment="1">
      <alignment vertical="center"/>
    </xf>
    <xf numFmtId="38" fontId="0" fillId="0" borderId="0" xfId="11" applyFont="1" applyFill="1" applyAlignment="1">
      <alignment vertical="center"/>
    </xf>
    <xf numFmtId="9" fontId="13" fillId="0" borderId="0" xfId="12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8" fillId="0" borderId="0" xfId="0" applyFont="1" applyFill="1" applyAlignment="1">
      <alignment vertical="center"/>
    </xf>
    <xf numFmtId="38" fontId="5" fillId="0" borderId="0" xfId="11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183" fontId="5" fillId="0" borderId="83" xfId="0" applyNumberFormat="1" applyFont="1" applyFill="1" applyBorder="1">
      <alignment vertical="center"/>
    </xf>
    <xf numFmtId="183" fontId="5" fillId="0" borderId="84" xfId="0" applyNumberFormat="1" applyFont="1" applyFill="1" applyBorder="1">
      <alignment vertical="center"/>
    </xf>
    <xf numFmtId="183" fontId="5" fillId="0" borderId="35" xfId="0" applyNumberFormat="1" applyFont="1" applyFill="1" applyBorder="1">
      <alignment vertical="center"/>
    </xf>
    <xf numFmtId="183" fontId="5" fillId="0" borderId="46" xfId="0" applyNumberFormat="1" applyFont="1" applyFill="1" applyBorder="1">
      <alignment vertical="center"/>
    </xf>
    <xf numFmtId="0" fontId="5" fillId="0" borderId="49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38" fontId="14" fillId="3" borderId="87" xfId="11" applyFont="1" applyFill="1" applyBorder="1" applyAlignment="1">
      <alignment horizontal="center" vertical="center"/>
    </xf>
    <xf numFmtId="38" fontId="5" fillId="0" borderId="3" xfId="11" applyFont="1" applyFill="1" applyBorder="1">
      <alignment vertical="center"/>
    </xf>
    <xf numFmtId="38" fontId="5" fillId="0" borderId="88" xfId="11" applyFont="1" applyFill="1" applyBorder="1">
      <alignment vertical="center"/>
    </xf>
    <xf numFmtId="38" fontId="5" fillId="0" borderId="76" xfId="11" applyFont="1" applyBorder="1">
      <alignment vertical="center"/>
    </xf>
    <xf numFmtId="38" fontId="5" fillId="0" borderId="0" xfId="11" applyFont="1" applyBorder="1">
      <alignment vertical="center"/>
    </xf>
    <xf numFmtId="38" fontId="5" fillId="3" borderId="87" xfId="11" applyFont="1" applyFill="1" applyBorder="1" applyAlignment="1">
      <alignment horizontal="center" vertical="center"/>
    </xf>
    <xf numFmtId="38" fontId="5" fillId="0" borderId="89" xfId="11" applyFont="1" applyFill="1" applyBorder="1">
      <alignment vertical="center"/>
    </xf>
    <xf numFmtId="38" fontId="5" fillId="0" borderId="38" xfId="11" applyFont="1" applyFill="1" applyBorder="1">
      <alignment vertical="center"/>
    </xf>
    <xf numFmtId="38" fontId="5" fillId="0" borderId="90" xfId="11" applyFont="1" applyFill="1" applyBorder="1">
      <alignment vertical="center"/>
    </xf>
    <xf numFmtId="38" fontId="5" fillId="0" borderId="91" xfId="11" applyFont="1" applyBorder="1">
      <alignment vertical="center"/>
    </xf>
    <xf numFmtId="38" fontId="15" fillId="0" borderId="3" xfId="11" applyFont="1" applyFill="1" applyBorder="1">
      <alignment vertical="center"/>
    </xf>
    <xf numFmtId="38" fontId="5" fillId="0" borderId="92" xfId="11" applyFont="1" applyFill="1" applyBorder="1">
      <alignment vertical="center"/>
    </xf>
    <xf numFmtId="38" fontId="5" fillId="0" borderId="87" xfId="11" applyFont="1" applyBorder="1">
      <alignment vertical="center"/>
    </xf>
    <xf numFmtId="0" fontId="0" fillId="0" borderId="85" xfId="0" applyFont="1" applyBorder="1" applyAlignment="1">
      <alignment vertical="center"/>
    </xf>
    <xf numFmtId="0" fontId="5" fillId="3" borderId="87" xfId="0" applyFont="1" applyFill="1" applyBorder="1" applyAlignment="1">
      <alignment horizontal="center" vertical="center"/>
    </xf>
    <xf numFmtId="0" fontId="0" fillId="0" borderId="86" xfId="0" applyFont="1" applyBorder="1" applyAlignment="1">
      <alignment vertical="center"/>
    </xf>
    <xf numFmtId="0" fontId="5" fillId="0" borderId="89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92" xfId="0" applyFont="1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5" fillId="0" borderId="92" xfId="0" applyFont="1" applyFill="1" applyBorder="1">
      <alignment vertical="center"/>
    </xf>
    <xf numFmtId="0" fontId="0" fillId="0" borderId="96" xfId="0" applyBorder="1" applyAlignment="1">
      <alignment vertical="center"/>
    </xf>
    <xf numFmtId="0" fontId="14" fillId="0" borderId="79" xfId="0" applyFont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38" fontId="5" fillId="0" borderId="69" xfId="11" applyFont="1" applyFill="1" applyBorder="1" applyAlignment="1">
      <alignment horizontal="center" vertical="center"/>
    </xf>
    <xf numFmtId="38" fontId="5" fillId="0" borderId="70" xfId="11" applyFont="1" applyFill="1" applyBorder="1" applyAlignment="1">
      <alignment horizontal="center" vertical="center"/>
    </xf>
    <xf numFmtId="183" fontId="5" fillId="0" borderId="99" xfId="0" applyNumberFormat="1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183" fontId="5" fillId="0" borderId="8" xfId="0" applyNumberFormat="1" applyFont="1" applyBorder="1">
      <alignment vertical="center"/>
    </xf>
    <xf numFmtId="38" fontId="5" fillId="5" borderId="3" xfId="11" applyFont="1" applyFill="1" applyBorder="1" applyAlignment="1">
      <alignment horizontal="center" vertical="center"/>
    </xf>
    <xf numFmtId="38" fontId="5" fillId="0" borderId="100" xfId="11" applyFont="1" applyFill="1" applyBorder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89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83" fontId="5" fillId="0" borderId="83" xfId="0" applyNumberFormat="1" applyFont="1" applyFill="1" applyBorder="1" applyAlignment="1">
      <alignment horizontal="right" vertical="center"/>
    </xf>
    <xf numFmtId="183" fontId="5" fillId="0" borderId="84" xfId="0" applyNumberFormat="1" applyFont="1" applyFill="1" applyBorder="1" applyAlignment="1">
      <alignment horizontal="right" vertical="center"/>
    </xf>
    <xf numFmtId="183" fontId="0" fillId="0" borderId="84" xfId="0" applyNumberFormat="1" applyFont="1" applyBorder="1">
      <alignment vertical="center"/>
    </xf>
    <xf numFmtId="183" fontId="15" fillId="0" borderId="84" xfId="0" applyNumberFormat="1" applyFont="1" applyBorder="1">
      <alignment vertical="center"/>
    </xf>
    <xf numFmtId="183" fontId="15" fillId="0" borderId="83" xfId="0" applyNumberFormat="1" applyFont="1" applyBorder="1">
      <alignment vertical="center"/>
    </xf>
    <xf numFmtId="38" fontId="5" fillId="0" borderId="89" xfId="11" applyFont="1" applyFill="1" applyBorder="1" applyAlignment="1">
      <alignment horizontal="right" vertical="center"/>
    </xf>
    <xf numFmtId="38" fontId="5" fillId="0" borderId="3" xfId="11" applyFont="1" applyFill="1" applyBorder="1" applyAlignment="1">
      <alignment horizontal="right" vertical="center"/>
    </xf>
    <xf numFmtId="38" fontId="0" fillId="0" borderId="3" xfId="11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38" fontId="0" fillId="0" borderId="3" xfId="11" applyFont="1" applyBorder="1" applyAlignment="1">
      <alignment horizontal="left" vertical="center"/>
    </xf>
    <xf numFmtId="38" fontId="15" fillId="0" borderId="3" xfId="11" applyFont="1" applyBorder="1" applyAlignment="1">
      <alignment horizontal="left" vertical="center"/>
    </xf>
    <xf numFmtId="0" fontId="0" fillId="0" borderId="45" xfId="0" applyBorder="1">
      <alignment vertical="center"/>
    </xf>
    <xf numFmtId="0" fontId="0" fillId="3" borderId="82" xfId="0" applyFill="1" applyBorder="1" applyAlignment="1">
      <alignment horizontal="center" vertical="center"/>
    </xf>
    <xf numFmtId="181" fontId="0" fillId="0" borderId="83" xfId="0" applyNumberFormat="1" applyBorder="1">
      <alignment vertical="center"/>
    </xf>
    <xf numFmtId="181" fontId="0" fillId="0" borderId="84" xfId="0" applyNumberFormat="1" applyBorder="1">
      <alignment vertical="center"/>
    </xf>
    <xf numFmtId="181" fontId="0" fillId="0" borderId="101" xfId="0" applyNumberFormat="1" applyBorder="1">
      <alignment vertical="center"/>
    </xf>
    <xf numFmtId="181" fontId="0" fillId="0" borderId="0" xfId="0" applyNumberFormat="1" applyBorder="1">
      <alignment vertical="center"/>
    </xf>
    <xf numFmtId="0" fontId="0" fillId="0" borderId="95" xfId="0" applyBorder="1">
      <alignment vertical="center"/>
    </xf>
    <xf numFmtId="181" fontId="0" fillId="0" borderId="49" xfId="0" applyNumberFormat="1" applyBorder="1">
      <alignment vertical="center"/>
    </xf>
    <xf numFmtId="181" fontId="5" fillId="0" borderId="84" xfId="0" applyNumberFormat="1" applyFont="1" applyBorder="1">
      <alignment vertical="center"/>
    </xf>
    <xf numFmtId="181" fontId="5" fillId="0" borderId="83" xfId="0" applyNumberFormat="1" applyFont="1" applyBorder="1">
      <alignment vertical="center"/>
    </xf>
    <xf numFmtId="181" fontId="5" fillId="0" borderId="99" xfId="0" applyNumberFormat="1" applyFont="1" applyBorder="1" applyAlignment="1">
      <alignment horizontal="right" vertical="center"/>
    </xf>
    <xf numFmtId="0" fontId="0" fillId="0" borderId="49" xfId="0" applyBorder="1">
      <alignment vertical="center"/>
    </xf>
    <xf numFmtId="181" fontId="0" fillId="0" borderId="102" xfId="0" applyNumberFormat="1" applyBorder="1">
      <alignment vertical="center"/>
    </xf>
    <xf numFmtId="181" fontId="5" fillId="0" borderId="99" xfId="0" applyNumberFormat="1" applyFont="1" applyBorder="1">
      <alignment vertical="center"/>
    </xf>
    <xf numFmtId="181" fontId="0" fillId="0" borderId="45" xfId="0" applyNumberFormat="1" applyBorder="1" applyAlignment="1">
      <alignment vertical="center"/>
    </xf>
    <xf numFmtId="181" fontId="15" fillId="0" borderId="84" xfId="0" applyNumberFormat="1" applyFont="1" applyBorder="1" applyAlignment="1">
      <alignment horizontal="right" vertical="center"/>
    </xf>
    <xf numFmtId="38" fontId="0" fillId="0" borderId="52" xfId="11" applyFont="1" applyBorder="1">
      <alignment vertical="center"/>
    </xf>
    <xf numFmtId="38" fontId="0" fillId="3" borderId="91" xfId="11" applyFont="1" applyFill="1" applyBorder="1" applyAlignment="1">
      <alignment horizontal="center" vertical="center"/>
    </xf>
    <xf numFmtId="38" fontId="0" fillId="0" borderId="103" xfId="11" applyFont="1" applyBorder="1">
      <alignment vertical="center"/>
    </xf>
    <xf numFmtId="38" fontId="0" fillId="0" borderId="38" xfId="11" applyFont="1" applyBorder="1">
      <alignment vertical="center"/>
    </xf>
    <xf numFmtId="38" fontId="0" fillId="0" borderId="104" xfId="11" applyFont="1" applyBorder="1">
      <alignment vertical="center"/>
    </xf>
    <xf numFmtId="0" fontId="0" fillId="0" borderId="49" xfId="0" applyBorder="1">
      <alignment vertical="center"/>
    </xf>
    <xf numFmtId="38" fontId="0" fillId="0" borderId="105" xfId="11" applyFont="1" applyBorder="1">
      <alignment vertical="center"/>
    </xf>
    <xf numFmtId="38" fontId="0" fillId="0" borderId="103" xfId="11" applyFont="1" applyFill="1" applyBorder="1" applyAlignment="1">
      <alignment horizontal="right" vertical="center"/>
    </xf>
    <xf numFmtId="38" fontId="5" fillId="0" borderId="103" xfId="11" applyFont="1" applyBorder="1">
      <alignment vertical="center"/>
    </xf>
    <xf numFmtId="38" fontId="0" fillId="0" borderId="49" xfId="11" applyFont="1" applyBorder="1">
      <alignment vertical="center"/>
    </xf>
    <xf numFmtId="38" fontId="0" fillId="0" borderId="106" xfId="11" applyFont="1" applyFill="1" applyBorder="1" applyAlignment="1">
      <alignment horizontal="right" vertical="center"/>
    </xf>
    <xf numFmtId="38" fontId="0" fillId="0" borderId="38" xfId="11" applyFont="1" applyFill="1" applyBorder="1" applyAlignment="1">
      <alignment horizontal="right" vertical="center"/>
    </xf>
    <xf numFmtId="38" fontId="5" fillId="0" borderId="38" xfId="11" applyFont="1" applyFill="1" applyBorder="1" applyAlignment="1">
      <alignment horizontal="right" vertical="center"/>
    </xf>
    <xf numFmtId="38" fontId="5" fillId="0" borderId="90" xfId="11" applyFont="1" applyFill="1" applyBorder="1" applyAlignment="1">
      <alignment horizontal="right" vertical="center"/>
    </xf>
    <xf numFmtId="38" fontId="15" fillId="0" borderId="38" xfId="11" applyFont="1" applyBorder="1">
      <alignment vertical="center"/>
    </xf>
    <xf numFmtId="38" fontId="0" fillId="3" borderId="87" xfId="11" applyFont="1" applyFill="1" applyBorder="1" applyAlignment="1">
      <alignment horizontal="center" vertical="center"/>
    </xf>
    <xf numFmtId="38" fontId="0" fillId="0" borderId="89" xfId="11" applyFont="1" applyBorder="1">
      <alignment vertical="center"/>
    </xf>
    <xf numFmtId="38" fontId="0" fillId="0" borderId="107" xfId="11" applyFont="1" applyBorder="1">
      <alignment vertical="center"/>
    </xf>
    <xf numFmtId="38" fontId="0" fillId="0" borderId="89" xfId="11" applyFont="1" applyFill="1" applyBorder="1" applyAlignment="1">
      <alignment horizontal="center" vertical="center"/>
    </xf>
    <xf numFmtId="38" fontId="0" fillId="0" borderId="109" xfId="11" applyFont="1" applyFill="1" applyBorder="1" applyAlignment="1">
      <alignment horizontal="center" vertical="center"/>
    </xf>
    <xf numFmtId="38" fontId="0" fillId="0" borderId="3" xfId="11" applyFont="1" applyFill="1" applyBorder="1" applyAlignment="1">
      <alignment horizontal="center" vertical="center"/>
    </xf>
    <xf numFmtId="38" fontId="15" fillId="0" borderId="3" xfId="11" applyFont="1" applyFill="1" applyBorder="1" applyAlignment="1">
      <alignment horizontal="center" vertical="center"/>
    </xf>
    <xf numFmtId="38" fontId="5" fillId="0" borderId="3" xfId="11" applyFont="1" applyFill="1" applyBorder="1" applyAlignment="1">
      <alignment horizontal="center" vertical="center"/>
    </xf>
    <xf numFmtId="38" fontId="5" fillId="0" borderId="92" xfId="11" applyFont="1" applyFill="1" applyBorder="1" applyAlignment="1">
      <alignment horizontal="center" vertical="center"/>
    </xf>
    <xf numFmtId="38" fontId="15" fillId="0" borderId="89" xfId="11" applyFont="1" applyBorder="1">
      <alignment vertical="center"/>
    </xf>
    <xf numFmtId="0" fontId="0" fillId="0" borderId="52" xfId="0" applyBorder="1">
      <alignment vertical="center"/>
    </xf>
    <xf numFmtId="0" fontId="0" fillId="3" borderId="87" xfId="0" applyFill="1" applyBorder="1" applyAlignment="1">
      <alignment horizontal="center" vertical="center"/>
    </xf>
    <xf numFmtId="0" fontId="0" fillId="0" borderId="89" xfId="0" applyBorder="1">
      <alignment vertical="center"/>
    </xf>
    <xf numFmtId="0" fontId="0" fillId="0" borderId="107" xfId="0" applyBorder="1">
      <alignment vertical="center"/>
    </xf>
    <xf numFmtId="38" fontId="0" fillId="0" borderId="95" xfId="11" applyFont="1" applyBorder="1" applyAlignment="1">
      <alignment horizontal="left" vertical="center"/>
    </xf>
    <xf numFmtId="0" fontId="0" fillId="0" borderId="105" xfId="0" applyBorder="1">
      <alignment vertical="center"/>
    </xf>
    <xf numFmtId="0" fontId="0" fillId="0" borderId="89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89" xfId="0" applyFont="1" applyBorder="1" applyAlignment="1">
      <alignment horizontal="left" vertical="center"/>
    </xf>
    <xf numFmtId="0" fontId="0" fillId="0" borderId="89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0" fillId="0" borderId="68" xfId="0" applyBorder="1">
      <alignment vertical="center"/>
    </xf>
    <xf numFmtId="0" fontId="0" fillId="3" borderId="97" xfId="0" applyFill="1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69" xfId="0" applyBorder="1">
      <alignment vertical="center"/>
    </xf>
    <xf numFmtId="0" fontId="0" fillId="0" borderId="111" xfId="0" applyBorder="1">
      <alignment vertical="center"/>
    </xf>
    <xf numFmtId="0" fontId="0" fillId="0" borderId="110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15" fillId="0" borderId="0" xfId="0" applyFont="1">
      <alignment vertical="center"/>
    </xf>
    <xf numFmtId="181" fontId="5" fillId="0" borderId="3" xfId="0" applyNumberFormat="1" applyFont="1" applyBorder="1">
      <alignment vertical="center"/>
    </xf>
    <xf numFmtId="181" fontId="0" fillId="0" borderId="99" xfId="0" applyNumberFormat="1" applyBorder="1">
      <alignment vertical="center"/>
    </xf>
    <xf numFmtId="181" fontId="0" fillId="0" borderId="82" xfId="0" applyNumberFormat="1" applyBorder="1">
      <alignment vertical="center"/>
    </xf>
    <xf numFmtId="38" fontId="0" fillId="0" borderId="89" xfId="11" applyFont="1" applyFill="1" applyBorder="1" applyAlignment="1">
      <alignment vertical="center"/>
    </xf>
    <xf numFmtId="38" fontId="0" fillId="0" borderId="3" xfId="11" applyFont="1" applyFill="1" applyBorder="1" applyAlignment="1">
      <alignment vertical="center"/>
    </xf>
    <xf numFmtId="38" fontId="0" fillId="0" borderId="92" xfId="11" applyFont="1" applyBorder="1" applyAlignment="1">
      <alignment vertical="center"/>
    </xf>
    <xf numFmtId="38" fontId="0" fillId="0" borderId="87" xfId="11" applyFont="1" applyBorder="1">
      <alignment vertical="center"/>
    </xf>
    <xf numFmtId="0" fontId="0" fillId="0" borderId="92" xfId="0" applyBorder="1">
      <alignment vertical="center"/>
    </xf>
    <xf numFmtId="0" fontId="0" fillId="0" borderId="3" xfId="0" applyBorder="1" applyAlignment="1">
      <alignment vertical="center"/>
    </xf>
    <xf numFmtId="0" fontId="0" fillId="0" borderId="92" xfId="0" applyBorder="1" applyAlignment="1">
      <alignment vertical="center"/>
    </xf>
    <xf numFmtId="180" fontId="0" fillId="0" borderId="52" xfId="11" applyNumberFormat="1" applyFont="1" applyBorder="1" applyAlignment="1">
      <alignment horizontal="left" vertical="center"/>
    </xf>
    <xf numFmtId="181" fontId="0" fillId="0" borderId="83" xfId="0" applyNumberFormat="1" applyFill="1" applyBorder="1" applyAlignment="1">
      <alignment horizontal="right" vertical="center"/>
    </xf>
    <xf numFmtId="57" fontId="0" fillId="0" borderId="84" xfId="0" applyNumberFormat="1" applyFill="1" applyBorder="1" applyAlignment="1">
      <alignment horizontal="right" vertical="center"/>
    </xf>
    <xf numFmtId="180" fontId="0" fillId="0" borderId="60" xfId="11" applyNumberFormat="1" applyFont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9" fontId="0" fillId="0" borderId="53" xfId="12" applyFont="1" applyFill="1" applyBorder="1">
      <alignment vertical="center"/>
    </xf>
    <xf numFmtId="0" fontId="0" fillId="11" borderId="54" xfId="0" applyFont="1" applyFill="1" applyBorder="1">
      <alignment vertical="center"/>
    </xf>
    <xf numFmtId="38" fontId="5" fillId="11" borderId="54" xfId="11" applyFont="1" applyFill="1" applyBorder="1" applyAlignment="1">
      <alignment horizontal="right" vertical="center"/>
    </xf>
    <xf numFmtId="38" fontId="5" fillId="11" borderId="62" xfId="11" applyFont="1" applyFill="1" applyBorder="1" applyAlignment="1">
      <alignment horizontal="right" vertical="center"/>
    </xf>
    <xf numFmtId="38" fontId="5" fillId="11" borderId="65" xfId="11" applyFont="1" applyFill="1" applyBorder="1" applyAlignment="1">
      <alignment horizontal="right" vertical="center"/>
    </xf>
    <xf numFmtId="38" fontId="5" fillId="11" borderId="73" xfId="11" applyFont="1" applyFill="1" applyBorder="1" applyAlignment="1">
      <alignment horizontal="right" vertical="center"/>
    </xf>
    <xf numFmtId="38" fontId="5" fillId="11" borderId="63" xfId="11" applyFont="1" applyFill="1" applyBorder="1" applyAlignment="1">
      <alignment horizontal="right" vertical="center"/>
    </xf>
    <xf numFmtId="38" fontId="5" fillId="11" borderId="66" xfId="11" applyFont="1" applyFill="1" applyBorder="1" applyAlignment="1">
      <alignment horizontal="right" vertical="center"/>
    </xf>
    <xf numFmtId="38" fontId="5" fillId="11" borderId="61" xfId="11" applyFont="1" applyFill="1" applyBorder="1" applyAlignment="1">
      <alignment horizontal="right" vertical="center"/>
    </xf>
    <xf numFmtId="38" fontId="5" fillId="11" borderId="59" xfId="11" applyFont="1" applyFill="1" applyBorder="1" applyAlignment="1">
      <alignment horizontal="right" vertical="center"/>
    </xf>
    <xf numFmtId="38" fontId="5" fillId="11" borderId="67" xfId="11" applyFont="1" applyFill="1" applyBorder="1" applyAlignment="1">
      <alignment horizontal="right" vertical="center"/>
    </xf>
    <xf numFmtId="38" fontId="5" fillId="11" borderId="78" xfId="11" applyFont="1" applyFill="1" applyBorder="1" applyAlignment="1">
      <alignment horizontal="right" vertical="center"/>
    </xf>
    <xf numFmtId="38" fontId="5" fillId="11" borderId="79" xfId="11" applyFont="1" applyFill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9" borderId="35" xfId="0" applyFont="1" applyFill="1" applyBorder="1">
      <alignment vertical="center"/>
    </xf>
    <xf numFmtId="0" fontId="0" fillId="9" borderId="24" xfId="0" applyFont="1" applyFill="1" applyBorder="1">
      <alignment vertical="center"/>
    </xf>
    <xf numFmtId="38" fontId="5" fillId="0" borderId="93" xfId="11" applyFont="1" applyBorder="1">
      <alignment vertical="center"/>
    </xf>
    <xf numFmtId="38" fontId="5" fillId="0" borderId="94" xfId="11" applyFont="1" applyBorder="1">
      <alignment vertical="center"/>
    </xf>
    <xf numFmtId="38" fontId="5" fillId="0" borderId="98" xfId="11" applyFont="1" applyBorder="1">
      <alignment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5" fillId="0" borderId="93" xfId="0" applyFont="1" applyBorder="1">
      <alignment vertical="center"/>
    </xf>
    <xf numFmtId="0" fontId="5" fillId="0" borderId="94" xfId="0" applyFont="1" applyBorder="1">
      <alignment vertical="center"/>
    </xf>
    <xf numFmtId="0" fontId="5" fillId="0" borderId="98" xfId="0" applyFont="1" applyBorder="1">
      <alignment vertical="center"/>
    </xf>
    <xf numFmtId="38" fontId="0" fillId="0" borderId="105" xfId="11" applyFont="1" applyBorder="1">
      <alignment vertical="center"/>
    </xf>
    <xf numFmtId="38" fontId="0" fillId="0" borderId="110" xfId="11" applyFont="1" applyBorder="1">
      <alignment vertical="center"/>
    </xf>
    <xf numFmtId="38" fontId="0" fillId="0" borderId="108" xfId="11" applyFont="1" applyBorder="1">
      <alignment vertical="center"/>
    </xf>
    <xf numFmtId="38" fontId="0" fillId="0" borderId="94" xfId="11" applyFont="1" applyBorder="1">
      <alignment vertical="center"/>
    </xf>
    <xf numFmtId="38" fontId="0" fillId="0" borderId="98" xfId="11" applyFont="1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8" xfId="0" applyBorder="1">
      <alignment vertical="center"/>
    </xf>
  </cellXfs>
  <cellStyles count="13">
    <cellStyle name="パーセント" xfId="12" builtinId="5"/>
    <cellStyle name="パーセント 2" xfId="1" xr:uid="{00000000-0005-0000-0000-000000000000}"/>
    <cellStyle name="桁区切り" xfId="1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桁区切り 5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9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22225</xdr:rowOff>
    </xdr:from>
    <xdr:ext cx="6981825" cy="449389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225"/>
          <a:ext cx="6981825" cy="4493895"/>
        </a:xfrm>
        <a:prstGeom prst="rect">
          <a:avLst/>
        </a:prstGeom>
      </xdr:spPr>
    </xdr:pic>
    <xdr:clientData/>
  </xdr:oneCellAnchor>
  <xdr:twoCellAnchor>
    <xdr:from>
      <xdr:col>4</xdr:col>
      <xdr:colOff>428625</xdr:colOff>
      <xdr:row>15</xdr:row>
      <xdr:rowOff>57150</xdr:rowOff>
    </xdr:from>
    <xdr:to>
      <xdr:col>4</xdr:col>
      <xdr:colOff>666750</xdr:colOff>
      <xdr:row>20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171825" y="2533650"/>
          <a:ext cx="238125" cy="8826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4</xdr:col>
      <xdr:colOff>185420</xdr:colOff>
      <xdr:row>21</xdr:row>
      <xdr:rowOff>19050</xdr:rowOff>
    </xdr:from>
    <xdr:to>
      <xdr:col>4</xdr:col>
      <xdr:colOff>609600</xdr:colOff>
      <xdr:row>22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28620" y="3486150"/>
          <a:ext cx="424180" cy="17462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6</xdr:col>
      <xdr:colOff>423545</xdr:colOff>
      <xdr:row>12</xdr:row>
      <xdr:rowOff>161925</xdr:rowOff>
    </xdr:from>
    <xdr:to>
      <xdr:col>7</xdr:col>
      <xdr:colOff>361950</xdr:colOff>
      <xdr:row>14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38345" y="2143125"/>
          <a:ext cx="624205" cy="2063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8</xdr:col>
      <xdr:colOff>109220</xdr:colOff>
      <xdr:row>1</xdr:row>
      <xdr:rowOff>28575</xdr:rowOff>
    </xdr:from>
    <xdr:to>
      <xdr:col>9</xdr:col>
      <xdr:colOff>428625</xdr:colOff>
      <xdr:row>3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95620" y="193675"/>
          <a:ext cx="1005205" cy="3111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r>
            <a:rPr lang="ja-JP" altLang="en-US">
              <a:solidFill>
                <a:sysClr val="windowText" lastClr="000000"/>
              </a:solidFill>
            </a:rPr>
            <a:t>補助事業分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49530</xdr:rowOff>
    </xdr:from>
    <xdr:to>
      <xdr:col>17</xdr:col>
      <xdr:colOff>563245</xdr:colOff>
      <xdr:row>4</xdr:row>
      <xdr:rowOff>134620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728710" y="49530"/>
          <a:ext cx="8325485" cy="780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720091</xdr:colOff>
      <xdr:row>1</xdr:row>
      <xdr:rowOff>637</xdr:rowOff>
    </xdr:from>
    <xdr:to>
      <xdr:col>27</xdr:col>
      <xdr:colOff>433917</xdr:colOff>
      <xdr:row>5</xdr:row>
      <xdr:rowOff>169335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843424" y="169970"/>
          <a:ext cx="8064076" cy="909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  <xdr:twoCellAnchor>
    <xdr:from>
      <xdr:col>15</xdr:col>
      <xdr:colOff>762000</xdr:colOff>
      <xdr:row>10</xdr:row>
      <xdr:rowOff>179917</xdr:rowOff>
    </xdr:from>
    <xdr:to>
      <xdr:col>21</xdr:col>
      <xdr:colOff>423333</xdr:colOff>
      <xdr:row>14</xdr:row>
      <xdr:rowOff>126999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0184242-DCE7-4A79-9959-5858BD802967}"/>
            </a:ext>
          </a:extLst>
        </xdr:cNvPr>
        <xdr:cNvSpPr>
          <a:spLocks noChangeArrowheads="1"/>
        </xdr:cNvSpPr>
      </xdr:nvSpPr>
      <xdr:spPr>
        <a:xfrm>
          <a:off x="13885333" y="2042584"/>
          <a:ext cx="3450167" cy="709082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従事割合は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当該事業従事時間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÷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全従事時間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で計算してください。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772584</xdr:colOff>
      <xdr:row>15</xdr:row>
      <xdr:rowOff>148166</xdr:rowOff>
    </xdr:from>
    <xdr:to>
      <xdr:col>21</xdr:col>
      <xdr:colOff>433916</xdr:colOff>
      <xdr:row>20</xdr:row>
      <xdr:rowOff>63500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A37B5480-3E1F-4A86-95B0-72A03CB90053}"/>
            </a:ext>
          </a:extLst>
        </xdr:cNvPr>
        <xdr:cNvSpPr>
          <a:spLocks noChangeArrowheads="1"/>
        </xdr:cNvSpPr>
      </xdr:nvSpPr>
      <xdr:spPr>
        <a:xfrm>
          <a:off x="13895917" y="2963333"/>
          <a:ext cx="3450166" cy="867834"/>
        </a:xfrm>
        <a:prstGeom prst="wedgeRectCallout">
          <a:avLst>
            <a:gd name="adj1" fmla="val -62651"/>
            <a:gd name="adj2" fmla="val -591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月額の給料補助金額と社会保険料補助金額は、「別添　参考様式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1_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勤務時間管理簿」内でそれぞれ計算した金額とイコールになります。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793750</xdr:colOff>
      <xdr:row>21</xdr:row>
      <xdr:rowOff>137583</xdr:rowOff>
    </xdr:from>
    <xdr:to>
      <xdr:col>21</xdr:col>
      <xdr:colOff>476250</xdr:colOff>
      <xdr:row>25</xdr:row>
      <xdr:rowOff>84665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C938077-4CE1-4790-B392-E8F7576481E6}"/>
            </a:ext>
          </a:extLst>
        </xdr:cNvPr>
        <xdr:cNvSpPr>
          <a:spLocks noChangeArrowheads="1"/>
        </xdr:cNvSpPr>
      </xdr:nvSpPr>
      <xdr:spPr>
        <a:xfrm>
          <a:off x="13917083" y="4095750"/>
          <a:ext cx="3471334" cy="709082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（例）９月・１０月の通勤交通費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16,700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給料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274,500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+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通勤交通費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16,700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円＝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291,200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</a:t>
          </a:r>
          <a:endParaRPr lang="en-US" altLang="ja-JP" sz="12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515321</xdr:colOff>
      <xdr:row>4</xdr:row>
      <xdr:rowOff>35784</xdr:rowOff>
    </xdr:from>
    <xdr:to>
      <xdr:col>18</xdr:col>
      <xdr:colOff>123526</xdr:colOff>
      <xdr:row>8</xdr:row>
      <xdr:rowOff>39071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636909" y="708137"/>
          <a:ext cx="8326382" cy="77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17</xdr:col>
      <xdr:colOff>261620</xdr:colOff>
      <xdr:row>4</xdr:row>
      <xdr:rowOff>85090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977120" y="0"/>
          <a:ext cx="8300720" cy="751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264371</xdr:colOff>
      <xdr:row>2</xdr:row>
      <xdr:rowOff>127212</xdr:rowOff>
    </xdr:from>
    <xdr:to>
      <xdr:col>16</xdr:col>
      <xdr:colOff>494241</xdr:colOff>
      <xdr:row>7</xdr:row>
      <xdr:rowOff>53764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4121" y="465879"/>
          <a:ext cx="8326120" cy="773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268942</xdr:colOff>
      <xdr:row>9</xdr:row>
      <xdr:rowOff>156882</xdr:rowOff>
    </xdr:from>
    <xdr:to>
      <xdr:col>16</xdr:col>
      <xdr:colOff>325382</xdr:colOff>
      <xdr:row>14</xdr:row>
      <xdr:rowOff>92934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05D7AC-2963-4B6F-9FC0-A5772C4175A7}"/>
            </a:ext>
          </a:extLst>
        </xdr:cNvPr>
        <xdr:cNvSpPr txBox="1"/>
      </xdr:nvSpPr>
      <xdr:spPr>
        <a:xfrm>
          <a:off x="9760324" y="829235"/>
          <a:ext cx="8326382" cy="77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148166</xdr:rowOff>
    </xdr:from>
    <xdr:to>
      <xdr:col>17</xdr:col>
      <xdr:colOff>452382</xdr:colOff>
      <xdr:row>6</xdr:row>
      <xdr:rowOff>77992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7C9BCED-C45C-413A-97E9-9C35298BEB48}"/>
            </a:ext>
          </a:extLst>
        </xdr:cNvPr>
        <xdr:cNvSpPr txBox="1"/>
      </xdr:nvSpPr>
      <xdr:spPr>
        <a:xfrm>
          <a:off x="9599083" y="317499"/>
          <a:ext cx="8326382" cy="77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40967</xdr:rowOff>
    </xdr:from>
    <xdr:to>
      <xdr:col>18</xdr:col>
      <xdr:colOff>91867</xdr:colOff>
      <xdr:row>5</xdr:row>
      <xdr:rowOff>121008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88EF01-FE19-4999-9139-79ACEC3681E9}"/>
            </a:ext>
          </a:extLst>
        </xdr:cNvPr>
        <xdr:cNvSpPr txBox="1"/>
      </xdr:nvSpPr>
      <xdr:spPr>
        <a:xfrm>
          <a:off x="8070646" y="215080"/>
          <a:ext cx="8326382" cy="77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足りなくなったら行を追加（実績報告書集計の行のリンクも忘れずに）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行を追加したら数式・リンクを確認すること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9:I35"/>
  <sheetViews>
    <sheetView workbookViewId="0">
      <selection activeCell="L32" sqref="L32"/>
    </sheetView>
  </sheetViews>
  <sheetFormatPr defaultColWidth="9" defaultRowHeight="13.5" x14ac:dyDescent="0.15"/>
  <cols>
    <col min="1" max="16384" width="9" style="1"/>
  </cols>
  <sheetData>
    <row r="29" spans="3:9" x14ac:dyDescent="0.15">
      <c r="D29" s="1" t="s">
        <v>78</v>
      </c>
      <c r="E29" s="1" t="s">
        <v>34</v>
      </c>
      <c r="I29" s="1" t="s">
        <v>76</v>
      </c>
    </row>
    <row r="30" spans="3:9" x14ac:dyDescent="0.15">
      <c r="C30" s="1" t="s">
        <v>75</v>
      </c>
      <c r="D30" s="1">
        <v>11</v>
      </c>
      <c r="E30" s="3">
        <v>3</v>
      </c>
      <c r="G30" s="6">
        <v>8</v>
      </c>
    </row>
    <row r="31" spans="3:9" x14ac:dyDescent="0.15">
      <c r="C31" s="2" t="s">
        <v>74</v>
      </c>
      <c r="D31" s="2">
        <v>18</v>
      </c>
      <c r="E31" s="4">
        <v>5</v>
      </c>
      <c r="F31" s="5" t="s">
        <v>73</v>
      </c>
      <c r="G31" s="5">
        <v>29</v>
      </c>
      <c r="H31" s="5" t="s">
        <v>73</v>
      </c>
      <c r="I31" s="7">
        <f>G30/G31</f>
        <v>0.27586206896551724</v>
      </c>
    </row>
    <row r="32" spans="3:9" x14ac:dyDescent="0.15">
      <c r="C32" s="1" t="s">
        <v>10</v>
      </c>
      <c r="D32" s="1">
        <f>SUM(D30:D31)</f>
        <v>29</v>
      </c>
      <c r="E32" s="3">
        <f>SUM(E30:E31)</f>
        <v>8</v>
      </c>
      <c r="I32" s="5" t="s">
        <v>71</v>
      </c>
    </row>
    <row r="33" spans="8:9" x14ac:dyDescent="0.15">
      <c r="H33" s="1" t="s">
        <v>69</v>
      </c>
      <c r="I33" s="8">
        <v>0.5</v>
      </c>
    </row>
    <row r="34" spans="8:9" x14ac:dyDescent="0.15">
      <c r="H34" s="1" t="s">
        <v>68</v>
      </c>
      <c r="I34" s="9">
        <v>0.3</v>
      </c>
    </row>
    <row r="35" spans="8:9" x14ac:dyDescent="0.15">
      <c r="H35" s="1" t="s">
        <v>39</v>
      </c>
      <c r="I35" s="10">
        <v>0.2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view="pageBreakPreview" zoomScale="93" zoomScaleSheetLayoutView="93" workbookViewId="0">
      <selection activeCell="L14" sqref="L14"/>
    </sheetView>
  </sheetViews>
  <sheetFormatPr defaultRowHeight="13.5" x14ac:dyDescent="0.15"/>
  <cols>
    <col min="1" max="1" width="13.5" customWidth="1"/>
    <col min="2" max="2" width="11.5" style="74" customWidth="1"/>
    <col min="3" max="4" width="35.5" customWidth="1"/>
    <col min="5" max="5" width="5.25" customWidth="1"/>
    <col min="6" max="6" width="4.75" customWidth="1"/>
  </cols>
  <sheetData>
    <row r="1" spans="1:5" x14ac:dyDescent="0.15">
      <c r="A1" t="str">
        <f>設定!B1&amp;"　"&amp;設定!B2</f>
        <v>令和４年度　住宅ストック維持・向上促進事業</v>
      </c>
      <c r="E1" s="308" t="str">
        <f>設定!B4</f>
        <v>令和５年●●月○○日</v>
      </c>
    </row>
    <row r="2" spans="1:5" x14ac:dyDescent="0.15">
      <c r="A2" t="s">
        <v>172</v>
      </c>
      <c r="E2" s="86" t="str">
        <f>設定!$B$3</f>
        <v>協議会の名称</v>
      </c>
    </row>
    <row r="4" spans="1:5" x14ac:dyDescent="0.15">
      <c r="A4" t="s">
        <v>16</v>
      </c>
    </row>
    <row r="5" spans="1:5" x14ac:dyDescent="0.15">
      <c r="A5" s="229" t="s">
        <v>0</v>
      </c>
      <c r="B5" s="259" t="s">
        <v>15</v>
      </c>
      <c r="C5" s="270" t="s">
        <v>128</v>
      </c>
      <c r="D5" s="270" t="s">
        <v>86</v>
      </c>
      <c r="E5" s="283" t="s">
        <v>8</v>
      </c>
    </row>
    <row r="6" spans="1:5" x14ac:dyDescent="0.15">
      <c r="A6" s="305">
        <v>44824</v>
      </c>
      <c r="B6" s="297">
        <v>20000</v>
      </c>
      <c r="C6" s="277" t="s">
        <v>249</v>
      </c>
      <c r="D6" s="275" t="s">
        <v>250</v>
      </c>
      <c r="E6" s="288" t="s">
        <v>244</v>
      </c>
    </row>
    <row r="7" spans="1:5" x14ac:dyDescent="0.15">
      <c r="A7" s="306">
        <v>44946</v>
      </c>
      <c r="B7" s="298">
        <v>3000</v>
      </c>
      <c r="C7" s="277" t="s">
        <v>251</v>
      </c>
      <c r="D7" s="275" t="s">
        <v>125</v>
      </c>
      <c r="E7" s="290" t="s">
        <v>245</v>
      </c>
    </row>
    <row r="8" spans="1:5" x14ac:dyDescent="0.15">
      <c r="A8" s="231"/>
      <c r="B8" s="298"/>
      <c r="C8" s="12"/>
      <c r="D8" s="302"/>
      <c r="E8" s="290" t="s">
        <v>246</v>
      </c>
    </row>
    <row r="9" spans="1:5" x14ac:dyDescent="0.15">
      <c r="A9" s="231"/>
      <c r="B9" s="298"/>
      <c r="C9" s="12"/>
      <c r="D9" s="302"/>
      <c r="E9" s="290" t="s">
        <v>247</v>
      </c>
    </row>
    <row r="10" spans="1:5" x14ac:dyDescent="0.15">
      <c r="A10" s="231"/>
      <c r="B10" s="298"/>
      <c r="C10" s="12"/>
      <c r="D10" s="302"/>
      <c r="E10" s="290" t="s">
        <v>248</v>
      </c>
    </row>
    <row r="11" spans="1:5" x14ac:dyDescent="0.15">
      <c r="A11" s="295"/>
      <c r="B11" s="299"/>
      <c r="C11" s="301"/>
      <c r="D11" s="303"/>
      <c r="E11" s="291"/>
    </row>
    <row r="12" spans="1:5" x14ac:dyDescent="0.15">
      <c r="A12" s="296" t="s">
        <v>9</v>
      </c>
      <c r="B12" s="300">
        <f>SUM(B6:B11)</f>
        <v>23000</v>
      </c>
      <c r="C12" s="364"/>
      <c r="D12" s="365"/>
      <c r="E12" s="366"/>
    </row>
  </sheetData>
  <mergeCells count="1">
    <mergeCell ref="C12:E12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B18" sqref="B18"/>
    </sheetView>
  </sheetViews>
  <sheetFormatPr defaultRowHeight="13.5" x14ac:dyDescent="0.15"/>
  <cols>
    <col min="1" max="1" width="11" bestFit="1" customWidth="1"/>
    <col min="2" max="2" width="40.75" bestFit="1" customWidth="1"/>
  </cols>
  <sheetData>
    <row r="1" spans="1:4" ht="24" customHeight="1" x14ac:dyDescent="0.15">
      <c r="A1" s="12" t="s">
        <v>163</v>
      </c>
      <c r="B1" s="11" t="s">
        <v>259</v>
      </c>
    </row>
    <row r="2" spans="1:4" ht="24" customHeight="1" x14ac:dyDescent="0.15">
      <c r="A2" s="12" t="s">
        <v>164</v>
      </c>
      <c r="B2" s="12" t="s">
        <v>256</v>
      </c>
      <c r="D2" s="15"/>
    </row>
    <row r="3" spans="1:4" ht="24" customHeight="1" x14ac:dyDescent="0.15">
      <c r="A3" s="12" t="s">
        <v>14</v>
      </c>
      <c r="B3" s="12" t="s">
        <v>258</v>
      </c>
    </row>
    <row r="4" spans="1:4" ht="24" customHeight="1" x14ac:dyDescent="0.15">
      <c r="A4" s="12" t="s">
        <v>165</v>
      </c>
      <c r="B4" s="14" t="s">
        <v>260</v>
      </c>
    </row>
    <row r="7" spans="1:4" ht="21" x14ac:dyDescent="0.15">
      <c r="A7" s="13" t="s">
        <v>199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62"/>
  <sheetViews>
    <sheetView showZeros="0" view="pageBreakPreview" zoomScaleSheetLayoutView="100" workbookViewId="0">
      <selection activeCell="E13" sqref="E13:F13"/>
    </sheetView>
  </sheetViews>
  <sheetFormatPr defaultRowHeight="13.5" outlineLevelRow="1" x14ac:dyDescent="0.15"/>
  <cols>
    <col min="1" max="1" width="12.5" customWidth="1"/>
    <col min="2" max="2" width="12.25" style="16" customWidth="1"/>
    <col min="3" max="3" width="9.125" customWidth="1"/>
    <col min="4" max="4" width="11.75" customWidth="1"/>
    <col min="5" max="5" width="40.5" style="17" customWidth="1"/>
    <col min="6" max="6" width="27.125" customWidth="1"/>
    <col min="8" max="8" width="11.75" customWidth="1"/>
    <col min="9" max="9" width="10.25" bestFit="1" customWidth="1"/>
  </cols>
  <sheetData>
    <row r="1" spans="1:9" x14ac:dyDescent="0.15">
      <c r="A1" t="str">
        <f>設定!B1&amp;"　"&amp;設定!B2</f>
        <v>令和４年度　住宅ストック維持・向上促進事業</v>
      </c>
      <c r="F1" s="308" t="str">
        <f>設定!B4</f>
        <v>令和５年●●月○○日</v>
      </c>
    </row>
    <row r="2" spans="1:9" x14ac:dyDescent="0.15">
      <c r="F2" s="86" t="str">
        <f>設定!B3</f>
        <v>協議会の名称</v>
      </c>
    </row>
    <row r="3" spans="1:9" x14ac:dyDescent="0.15">
      <c r="A3" t="s">
        <v>173</v>
      </c>
    </row>
    <row r="5" spans="1:9" x14ac:dyDescent="0.15">
      <c r="A5" s="18" t="s">
        <v>159</v>
      </c>
      <c r="B5" s="34"/>
      <c r="C5" s="49"/>
      <c r="D5" s="62">
        <f>SUMIF(C:C,"社員*",D:D)</f>
        <v>11100138.250340136</v>
      </c>
      <c r="E5" s="343"/>
      <c r="F5" s="344"/>
    </row>
    <row r="6" spans="1:9" x14ac:dyDescent="0.15">
      <c r="A6" s="19" t="s">
        <v>88</v>
      </c>
      <c r="B6" s="35"/>
      <c r="C6" s="42" t="s">
        <v>84</v>
      </c>
      <c r="D6" s="63"/>
      <c r="E6" s="339" t="s">
        <v>91</v>
      </c>
      <c r="F6" s="340"/>
      <c r="I6" s="74"/>
    </row>
    <row r="7" spans="1:9" x14ac:dyDescent="0.15">
      <c r="A7" s="20" t="s">
        <v>12</v>
      </c>
      <c r="B7" s="36"/>
      <c r="C7" s="43" t="s">
        <v>176</v>
      </c>
      <c r="D7" s="64">
        <f>SUMIFS(人件費・賃金!$O:$O,人件費・賃金!$A:$A,$C7,人件費・賃金!$B:$B,"給料補助金額")</f>
        <v>4900000</v>
      </c>
      <c r="E7" s="322" t="s">
        <v>264</v>
      </c>
      <c r="F7" s="323"/>
      <c r="I7" s="74"/>
    </row>
    <row r="8" spans="1:9" x14ac:dyDescent="0.15">
      <c r="A8" s="20"/>
      <c r="B8" s="36"/>
      <c r="C8" s="43" t="s">
        <v>177</v>
      </c>
      <c r="D8" s="64">
        <f>SUMIFS(人件費・賃金!$O:$O,人件費・賃金!$A:$A,$C8,人件費・賃金!$B:$B,"給料補助金額")</f>
        <v>1417523.8095238097</v>
      </c>
      <c r="E8" s="322" t="s">
        <v>264</v>
      </c>
      <c r="F8" s="323"/>
      <c r="I8" s="74"/>
    </row>
    <row r="9" spans="1:9" x14ac:dyDescent="0.15">
      <c r="A9" s="20"/>
      <c r="B9" s="36"/>
      <c r="C9" s="43" t="s">
        <v>178</v>
      </c>
      <c r="D9" s="64">
        <f>SUMIFS(人件費・賃金!$O:$O,人件費・賃金!$A:$A,$C9,人件費・賃金!$B:$B,"給料補助金額")</f>
        <v>1080000</v>
      </c>
      <c r="E9" s="322" t="s">
        <v>264</v>
      </c>
      <c r="F9" s="323"/>
    </row>
    <row r="10" spans="1:9" x14ac:dyDescent="0.15">
      <c r="A10" s="20"/>
      <c r="B10" s="36"/>
      <c r="C10" s="43" t="s">
        <v>42</v>
      </c>
      <c r="D10" s="64">
        <f>SUMIFS(人件費・賃金!$O:$O,人件費・賃金!$A:$A,$C10,人件費・賃金!$B:$B,"給料補助金額")</f>
        <v>1400000</v>
      </c>
      <c r="E10" s="322" t="s">
        <v>269</v>
      </c>
      <c r="F10" s="323"/>
      <c r="I10" s="74"/>
    </row>
    <row r="11" spans="1:9" x14ac:dyDescent="0.15">
      <c r="A11" s="20"/>
      <c r="B11" s="36"/>
      <c r="C11" s="43" t="s">
        <v>59</v>
      </c>
      <c r="D11" s="64">
        <f>SUMIFS(人件費・賃金!$O:$O,人件費・賃金!$A:$A,$C11,人件費・賃金!$B:$B,"給料補助金額")</f>
        <v>1460800</v>
      </c>
      <c r="E11" s="322" t="s">
        <v>270</v>
      </c>
      <c r="F11" s="323"/>
      <c r="I11" s="74"/>
    </row>
    <row r="12" spans="1:9" x14ac:dyDescent="0.15">
      <c r="A12" s="20"/>
      <c r="B12" s="36"/>
      <c r="C12" s="43"/>
      <c r="D12" s="64"/>
      <c r="E12" s="75"/>
      <c r="F12" s="87"/>
      <c r="I12" s="74"/>
    </row>
    <row r="13" spans="1:9" x14ac:dyDescent="0.15">
      <c r="A13" s="20" t="s">
        <v>87</v>
      </c>
      <c r="B13" s="36"/>
      <c r="C13" s="43" t="s">
        <v>176</v>
      </c>
      <c r="D13" s="64">
        <f>SUMIFS(人件費・賃金!$O:$O,人件費・賃金!$A:$A,$C13,人件費・賃金!$B:$B,"社会保険料補助金額")</f>
        <v>490000</v>
      </c>
      <c r="E13" s="322" t="s">
        <v>264</v>
      </c>
      <c r="F13" s="323"/>
    </row>
    <row r="14" spans="1:9" x14ac:dyDescent="0.15">
      <c r="A14" s="21"/>
      <c r="B14" s="37"/>
      <c r="C14" s="43" t="s">
        <v>177</v>
      </c>
      <c r="D14" s="64">
        <f>SUMIFS(人件費・賃金!$O:$O,人件費・賃金!$A:$A,$C14,人件費・賃金!$B:$B,"社会保険料補助金額")</f>
        <v>121502.04081632654</v>
      </c>
      <c r="E14" s="322" t="s">
        <v>264</v>
      </c>
      <c r="F14" s="323"/>
    </row>
    <row r="15" spans="1:9" x14ac:dyDescent="0.15">
      <c r="A15" s="21"/>
      <c r="B15" s="37"/>
      <c r="C15" s="43" t="s">
        <v>59</v>
      </c>
      <c r="D15" s="64">
        <f>SUMIFS(人件費・賃金!$O:$O,人件費・賃金!$A:$A,$C15,人件費・賃金!$B:$B,"社会保険料補助金額")</f>
        <v>230312.40000000002</v>
      </c>
      <c r="E15" s="322" t="s">
        <v>270</v>
      </c>
      <c r="F15" s="323"/>
    </row>
    <row r="16" spans="1:9" x14ac:dyDescent="0.15">
      <c r="A16" s="21"/>
      <c r="B16" s="37"/>
      <c r="C16" s="50"/>
      <c r="D16" s="65"/>
      <c r="E16" s="324"/>
      <c r="F16" s="325"/>
    </row>
    <row r="17" spans="1:6" x14ac:dyDescent="0.15">
      <c r="A17" s="18" t="s">
        <v>80</v>
      </c>
      <c r="B17" s="34"/>
      <c r="C17" s="49"/>
      <c r="D17" s="66">
        <f>SUMIF(C:C,"A*",D:D)</f>
        <v>20400</v>
      </c>
      <c r="E17" s="343"/>
      <c r="F17" s="344"/>
    </row>
    <row r="18" spans="1:6" outlineLevel="1" x14ac:dyDescent="0.15">
      <c r="A18" s="22" t="s">
        <v>88</v>
      </c>
      <c r="B18" s="38" t="s">
        <v>90</v>
      </c>
      <c r="C18" s="51" t="s">
        <v>8</v>
      </c>
      <c r="D18" s="63"/>
      <c r="E18" s="76" t="s">
        <v>98</v>
      </c>
      <c r="F18" s="88" t="s">
        <v>99</v>
      </c>
    </row>
    <row r="19" spans="1:6" outlineLevel="1" x14ac:dyDescent="0.15">
      <c r="A19" s="24" t="s">
        <v>25</v>
      </c>
      <c r="B19" s="39">
        <f>旅費!A8</f>
        <v>44774</v>
      </c>
      <c r="C19" s="52" t="str">
        <f>旅費!I8</f>
        <v>A1</v>
      </c>
      <c r="D19" s="67">
        <f>旅費!B8</f>
        <v>1000</v>
      </c>
      <c r="E19" s="77" t="str">
        <f>旅費!F8</f>
        <v>●●●</v>
      </c>
      <c r="F19" s="89" t="str">
        <f>旅費!H8</f>
        <v>●●●●</v>
      </c>
    </row>
    <row r="20" spans="1:6" outlineLevel="1" x14ac:dyDescent="0.15">
      <c r="A20" s="24" t="s">
        <v>25</v>
      </c>
      <c r="B20" s="39">
        <f>旅費!A9</f>
        <v>44819</v>
      </c>
      <c r="C20" s="52" t="str">
        <f>旅費!I9</f>
        <v>A2</v>
      </c>
      <c r="D20" s="67">
        <f>旅費!B9</f>
        <v>19400</v>
      </c>
      <c r="E20" s="77" t="str">
        <f>旅費!F9</f>
        <v>●●●●</v>
      </c>
      <c r="F20" s="89" t="str">
        <f>旅費!H9</f>
        <v>●●●●</v>
      </c>
    </row>
    <row r="21" spans="1:6" outlineLevel="1" x14ac:dyDescent="0.15">
      <c r="A21" s="24" t="s">
        <v>25</v>
      </c>
      <c r="B21" s="39">
        <f>旅費!A10</f>
        <v>0</v>
      </c>
      <c r="C21" s="52" t="str">
        <f>旅費!I10</f>
        <v>A3</v>
      </c>
      <c r="D21" s="67">
        <f>旅費!B10</f>
        <v>0</v>
      </c>
      <c r="E21" s="77">
        <f>旅費!F10</f>
        <v>0</v>
      </c>
      <c r="F21" s="89">
        <f>旅費!H10</f>
        <v>0</v>
      </c>
    </row>
    <row r="22" spans="1:6" outlineLevel="1" x14ac:dyDescent="0.15">
      <c r="A22" s="24" t="s">
        <v>25</v>
      </c>
      <c r="B22" s="39">
        <f>旅費!A11</f>
        <v>0</v>
      </c>
      <c r="C22" s="52" t="str">
        <f>旅費!I11</f>
        <v>A4</v>
      </c>
      <c r="D22" s="67">
        <f>旅費!B11</f>
        <v>0</v>
      </c>
      <c r="E22" s="77">
        <f>旅費!F11</f>
        <v>0</v>
      </c>
      <c r="F22" s="89">
        <f>旅費!H11</f>
        <v>0</v>
      </c>
    </row>
    <row r="23" spans="1:6" outlineLevel="1" x14ac:dyDescent="0.15">
      <c r="A23" s="24" t="s">
        <v>25</v>
      </c>
      <c r="B23" s="39">
        <f>旅費!A12</f>
        <v>0</v>
      </c>
      <c r="C23" s="52" t="str">
        <f>旅費!I12</f>
        <v>A5</v>
      </c>
      <c r="D23" s="67">
        <f>旅費!B12</f>
        <v>0</v>
      </c>
      <c r="E23" s="77">
        <f>旅費!F12</f>
        <v>0</v>
      </c>
      <c r="F23" s="89">
        <f>旅費!H12</f>
        <v>0</v>
      </c>
    </row>
    <row r="24" spans="1:6" outlineLevel="1" x14ac:dyDescent="0.15">
      <c r="A24" s="24" t="s">
        <v>25</v>
      </c>
      <c r="B24" s="39">
        <f>旅費!A13</f>
        <v>0</v>
      </c>
      <c r="C24" s="52" t="str">
        <f>旅費!I13</f>
        <v>A6</v>
      </c>
      <c r="D24" s="67">
        <f>旅費!B13</f>
        <v>0</v>
      </c>
      <c r="E24" s="77">
        <f>旅費!F13</f>
        <v>0</v>
      </c>
      <c r="F24" s="89">
        <f>旅費!H13</f>
        <v>0</v>
      </c>
    </row>
    <row r="25" spans="1:6" outlineLevel="1" x14ac:dyDescent="0.15">
      <c r="A25" s="24" t="s">
        <v>25</v>
      </c>
      <c r="B25" s="39">
        <f>旅費!A14</f>
        <v>0</v>
      </c>
      <c r="C25" s="52" t="str">
        <f>旅費!I14</f>
        <v>A7</v>
      </c>
      <c r="D25" s="67">
        <f>旅費!B14</f>
        <v>0</v>
      </c>
      <c r="E25" s="77">
        <f>旅費!F14</f>
        <v>0</v>
      </c>
      <c r="F25" s="89">
        <f>旅費!H14</f>
        <v>0</v>
      </c>
    </row>
    <row r="26" spans="1:6" outlineLevel="1" x14ac:dyDescent="0.15">
      <c r="A26" s="24" t="s">
        <v>25</v>
      </c>
      <c r="B26" s="39">
        <f>旅費!A15</f>
        <v>0</v>
      </c>
      <c r="C26" s="52" t="str">
        <f>旅費!I15</f>
        <v>A8</v>
      </c>
      <c r="D26" s="67">
        <f>旅費!B15</f>
        <v>0</v>
      </c>
      <c r="E26" s="77">
        <f>旅費!F15</f>
        <v>0</v>
      </c>
      <c r="F26" s="89">
        <f>旅費!H15</f>
        <v>0</v>
      </c>
    </row>
    <row r="27" spans="1:6" outlineLevel="1" x14ac:dyDescent="0.15">
      <c r="A27" s="24" t="s">
        <v>25</v>
      </c>
      <c r="B27" s="39">
        <f>旅費!A16</f>
        <v>0</v>
      </c>
      <c r="C27" s="52" t="str">
        <f>旅費!I16</f>
        <v>A9</v>
      </c>
      <c r="D27" s="67">
        <f>旅費!B16</f>
        <v>0</v>
      </c>
      <c r="E27" s="77">
        <f>旅費!F16</f>
        <v>0</v>
      </c>
      <c r="F27" s="89">
        <f>旅費!H16</f>
        <v>0</v>
      </c>
    </row>
    <row r="28" spans="1:6" outlineLevel="1" x14ac:dyDescent="0.15">
      <c r="A28" s="24" t="s">
        <v>25</v>
      </c>
      <c r="B28" s="39">
        <f>旅費!A17</f>
        <v>0</v>
      </c>
      <c r="C28" s="52" t="str">
        <f>旅費!I17</f>
        <v>A10</v>
      </c>
      <c r="D28" s="67">
        <f>旅費!B17</f>
        <v>0</v>
      </c>
      <c r="E28" s="77">
        <f>旅費!F17</f>
        <v>0</v>
      </c>
      <c r="F28" s="89">
        <f>旅費!H17</f>
        <v>0</v>
      </c>
    </row>
    <row r="29" spans="1:6" outlineLevel="1" x14ac:dyDescent="0.15">
      <c r="A29" s="24" t="s">
        <v>25</v>
      </c>
      <c r="B29" s="39">
        <f>旅費!A18</f>
        <v>0</v>
      </c>
      <c r="C29" s="52" t="str">
        <f>旅費!I18</f>
        <v>A11</v>
      </c>
      <c r="D29" s="67">
        <f>旅費!B18</f>
        <v>0</v>
      </c>
      <c r="E29" s="77">
        <f>旅費!F18</f>
        <v>0</v>
      </c>
      <c r="F29" s="89">
        <f>旅費!H18</f>
        <v>0</v>
      </c>
    </row>
    <row r="30" spans="1:6" outlineLevel="1" x14ac:dyDescent="0.15">
      <c r="A30" s="24" t="s">
        <v>25</v>
      </c>
      <c r="B30" s="39">
        <f>旅費!A19</f>
        <v>0</v>
      </c>
      <c r="C30" s="52" t="str">
        <f>旅費!I19</f>
        <v>A12</v>
      </c>
      <c r="D30" s="67">
        <f>旅費!B19</f>
        <v>0</v>
      </c>
      <c r="E30" s="77">
        <f>旅費!F19</f>
        <v>0</v>
      </c>
      <c r="F30" s="89">
        <f>旅費!H19</f>
        <v>0</v>
      </c>
    </row>
    <row r="31" spans="1:6" outlineLevel="1" x14ac:dyDescent="0.15">
      <c r="A31" s="24" t="s">
        <v>25</v>
      </c>
      <c r="B31" s="39">
        <f>旅費!A20</f>
        <v>0</v>
      </c>
      <c r="C31" s="52" t="str">
        <f>旅費!I20</f>
        <v>A13</v>
      </c>
      <c r="D31" s="67">
        <f>旅費!B20</f>
        <v>0</v>
      </c>
      <c r="E31" s="77">
        <f>旅費!F20</f>
        <v>0</v>
      </c>
      <c r="F31" s="89">
        <f>旅費!H20</f>
        <v>0</v>
      </c>
    </row>
    <row r="32" spans="1:6" outlineLevel="1" x14ac:dyDescent="0.15">
      <c r="A32" s="24" t="s">
        <v>25</v>
      </c>
      <c r="B32" s="39">
        <f>旅費!A21</f>
        <v>0</v>
      </c>
      <c r="C32" s="52" t="str">
        <f>旅費!I21</f>
        <v>A14</v>
      </c>
      <c r="D32" s="67">
        <f>旅費!B21</f>
        <v>0</v>
      </c>
      <c r="E32" s="77">
        <f>旅費!F21</f>
        <v>0</v>
      </c>
      <c r="F32" s="89">
        <f>旅費!H21</f>
        <v>0</v>
      </c>
    </row>
    <row r="33" spans="1:6" outlineLevel="1" x14ac:dyDescent="0.15">
      <c r="A33" s="24" t="s">
        <v>25</v>
      </c>
      <c r="B33" s="39">
        <f>旅費!A22</f>
        <v>0</v>
      </c>
      <c r="C33" s="52" t="str">
        <f>旅費!I22</f>
        <v>A15</v>
      </c>
      <c r="D33" s="67">
        <f>旅費!B22</f>
        <v>0</v>
      </c>
      <c r="E33" s="77">
        <f>旅費!F22</f>
        <v>0</v>
      </c>
      <c r="F33" s="89">
        <f>旅費!H22</f>
        <v>0</v>
      </c>
    </row>
    <row r="34" spans="1:6" outlineLevel="1" x14ac:dyDescent="0.15">
      <c r="A34" s="24" t="s">
        <v>25</v>
      </c>
      <c r="B34" s="39">
        <f>旅費!A23</f>
        <v>0</v>
      </c>
      <c r="C34" s="52" t="str">
        <f>旅費!I23</f>
        <v>A16</v>
      </c>
      <c r="D34" s="67">
        <f>旅費!B23</f>
        <v>0</v>
      </c>
      <c r="E34" s="77">
        <f>旅費!F23</f>
        <v>0</v>
      </c>
      <c r="F34" s="89">
        <f>旅費!H23</f>
        <v>0</v>
      </c>
    </row>
    <row r="35" spans="1:6" outlineLevel="1" x14ac:dyDescent="0.15">
      <c r="A35" s="23" t="s">
        <v>25</v>
      </c>
      <c r="B35" s="39">
        <f>旅費!A24</f>
        <v>0</v>
      </c>
      <c r="C35" s="53" t="str">
        <f>旅費!I24</f>
        <v>A17</v>
      </c>
      <c r="D35" s="67">
        <f>旅費!B24</f>
        <v>0</v>
      </c>
      <c r="E35" s="77">
        <f>旅費!F24</f>
        <v>0</v>
      </c>
      <c r="F35" s="89">
        <f>旅費!H24</f>
        <v>0</v>
      </c>
    </row>
    <row r="36" spans="1:6" outlineLevel="1" x14ac:dyDescent="0.15">
      <c r="A36" s="23" t="s">
        <v>25</v>
      </c>
      <c r="B36" s="39">
        <f>旅費!A25</f>
        <v>0</v>
      </c>
      <c r="C36" s="53" t="str">
        <f>旅費!I25</f>
        <v>A18</v>
      </c>
      <c r="D36" s="67">
        <f>旅費!B25</f>
        <v>0</v>
      </c>
      <c r="E36" s="77">
        <f>旅費!F25</f>
        <v>0</v>
      </c>
      <c r="F36" s="89">
        <f>旅費!H25</f>
        <v>0</v>
      </c>
    </row>
    <row r="37" spans="1:6" outlineLevel="1" x14ac:dyDescent="0.15">
      <c r="A37" s="23" t="s">
        <v>25</v>
      </c>
      <c r="B37" s="39">
        <f>旅費!A26</f>
        <v>0</v>
      </c>
      <c r="C37" s="53" t="str">
        <f>旅費!I26</f>
        <v>A19</v>
      </c>
      <c r="D37" s="67">
        <f>旅費!B26</f>
        <v>0</v>
      </c>
      <c r="E37" s="77">
        <f>旅費!F26</f>
        <v>0</v>
      </c>
      <c r="F37" s="89">
        <f>旅費!H26</f>
        <v>0</v>
      </c>
    </row>
    <row r="38" spans="1:6" outlineLevel="1" x14ac:dyDescent="0.15">
      <c r="A38" s="23" t="s">
        <v>25</v>
      </c>
      <c r="B38" s="39">
        <f>旅費!A27</f>
        <v>0</v>
      </c>
      <c r="C38" s="53" t="str">
        <f>旅費!I27</f>
        <v>A20</v>
      </c>
      <c r="D38" s="67">
        <f>旅費!B27</f>
        <v>0</v>
      </c>
      <c r="E38" s="77">
        <f>旅費!F27</f>
        <v>0</v>
      </c>
      <c r="F38" s="89">
        <f>旅費!H27</f>
        <v>0</v>
      </c>
    </row>
    <row r="39" spans="1:6" outlineLevel="1" x14ac:dyDescent="0.15">
      <c r="A39" s="23" t="s">
        <v>25</v>
      </c>
      <c r="B39" s="39">
        <f>旅費!A28</f>
        <v>0</v>
      </c>
      <c r="C39" s="53" t="str">
        <f>旅費!I28</f>
        <v>A21</v>
      </c>
      <c r="D39" s="67">
        <f>旅費!B28</f>
        <v>0</v>
      </c>
      <c r="E39" s="77">
        <f>旅費!F28</f>
        <v>0</v>
      </c>
      <c r="F39" s="89">
        <f>旅費!H28</f>
        <v>0</v>
      </c>
    </row>
    <row r="40" spans="1:6" outlineLevel="1" x14ac:dyDescent="0.15">
      <c r="A40" s="23" t="s">
        <v>25</v>
      </c>
      <c r="B40" s="39">
        <f>旅費!A29</f>
        <v>0</v>
      </c>
      <c r="C40" s="53" t="str">
        <f>旅費!I29</f>
        <v>A22</v>
      </c>
      <c r="D40" s="67">
        <f>旅費!B29</f>
        <v>0</v>
      </c>
      <c r="E40" s="77">
        <f>旅費!F29</f>
        <v>0</v>
      </c>
      <c r="F40" s="89">
        <f>旅費!H29</f>
        <v>0</v>
      </c>
    </row>
    <row r="41" spans="1:6" outlineLevel="1" x14ac:dyDescent="0.15">
      <c r="A41" s="23" t="s">
        <v>25</v>
      </c>
      <c r="B41" s="39">
        <f>旅費!A30</f>
        <v>0</v>
      </c>
      <c r="C41" s="53" t="str">
        <f>旅費!I30</f>
        <v>A23</v>
      </c>
      <c r="D41" s="67">
        <f>旅費!B30</f>
        <v>0</v>
      </c>
      <c r="E41" s="77">
        <f>旅費!F30</f>
        <v>0</v>
      </c>
      <c r="F41" s="89">
        <f>旅費!H30</f>
        <v>0</v>
      </c>
    </row>
    <row r="42" spans="1:6" outlineLevel="1" x14ac:dyDescent="0.15">
      <c r="A42" s="23" t="s">
        <v>25</v>
      </c>
      <c r="B42" s="39">
        <f>旅費!A31</f>
        <v>0</v>
      </c>
      <c r="C42" s="53" t="str">
        <f>旅費!I31</f>
        <v>A24</v>
      </c>
      <c r="D42" s="67">
        <f>旅費!B31</f>
        <v>0</v>
      </c>
      <c r="E42" s="77">
        <f>旅費!F31</f>
        <v>0</v>
      </c>
      <c r="F42" s="89">
        <f>旅費!H31</f>
        <v>0</v>
      </c>
    </row>
    <row r="43" spans="1:6" outlineLevel="1" x14ac:dyDescent="0.15">
      <c r="A43" s="23" t="s">
        <v>25</v>
      </c>
      <c r="B43" s="39">
        <f>旅費!A32</f>
        <v>0</v>
      </c>
      <c r="C43" s="53" t="str">
        <f>旅費!I32</f>
        <v>A25</v>
      </c>
      <c r="D43" s="67">
        <f>旅費!B32</f>
        <v>0</v>
      </c>
      <c r="E43" s="77">
        <f>旅費!F32</f>
        <v>0</v>
      </c>
      <c r="F43" s="89">
        <f>旅費!H32</f>
        <v>0</v>
      </c>
    </row>
    <row r="44" spans="1:6" outlineLevel="1" x14ac:dyDescent="0.15">
      <c r="A44" s="23" t="s">
        <v>25</v>
      </c>
      <c r="B44" s="39">
        <f>旅費!A33</f>
        <v>0</v>
      </c>
      <c r="C44" s="53" t="str">
        <f>旅費!I33</f>
        <v>A26</v>
      </c>
      <c r="D44" s="67">
        <f>旅費!B33</f>
        <v>0</v>
      </c>
      <c r="E44" s="77">
        <f>旅費!F33</f>
        <v>0</v>
      </c>
      <c r="F44" s="89">
        <f>旅費!H33</f>
        <v>0</v>
      </c>
    </row>
    <row r="45" spans="1:6" outlineLevel="1" x14ac:dyDescent="0.15">
      <c r="A45" s="23" t="s">
        <v>25</v>
      </c>
      <c r="B45" s="39">
        <f>旅費!A34</f>
        <v>0</v>
      </c>
      <c r="C45" s="53" t="str">
        <f>旅費!I34</f>
        <v>A27</v>
      </c>
      <c r="D45" s="67">
        <f>旅費!B34</f>
        <v>0</v>
      </c>
      <c r="E45" s="77">
        <f>旅費!F34</f>
        <v>0</v>
      </c>
      <c r="F45" s="89">
        <f>旅費!H34</f>
        <v>0</v>
      </c>
    </row>
    <row r="46" spans="1:6" outlineLevel="1" x14ac:dyDescent="0.15">
      <c r="A46" s="23" t="s">
        <v>25</v>
      </c>
      <c r="B46" s="39">
        <f>旅費!A35</f>
        <v>0</v>
      </c>
      <c r="C46" s="53" t="str">
        <f>旅費!I35</f>
        <v>A28</v>
      </c>
      <c r="D46" s="67">
        <f>旅費!B35</f>
        <v>0</v>
      </c>
      <c r="E46" s="77">
        <f>旅費!F35</f>
        <v>0</v>
      </c>
      <c r="F46" s="89">
        <f>旅費!H35</f>
        <v>0</v>
      </c>
    </row>
    <row r="47" spans="1:6" outlineLevel="1" x14ac:dyDescent="0.15">
      <c r="A47" s="23" t="s">
        <v>25</v>
      </c>
      <c r="B47" s="39">
        <f>旅費!A36</f>
        <v>0</v>
      </c>
      <c r="C47" s="53" t="str">
        <f>旅費!I36</f>
        <v>A29</v>
      </c>
      <c r="D47" s="67">
        <f>旅費!B36</f>
        <v>0</v>
      </c>
      <c r="E47" s="77">
        <f>旅費!F36</f>
        <v>0</v>
      </c>
      <c r="F47" s="89">
        <f>旅費!H36</f>
        <v>0</v>
      </c>
    </row>
    <row r="48" spans="1:6" outlineLevel="1" x14ac:dyDescent="0.15">
      <c r="A48" s="23" t="s">
        <v>25</v>
      </c>
      <c r="B48" s="39">
        <f>旅費!A37</f>
        <v>0</v>
      </c>
      <c r="C48" s="53" t="str">
        <f>旅費!I37</f>
        <v>A30</v>
      </c>
      <c r="D48" s="67">
        <f>旅費!B37</f>
        <v>0</v>
      </c>
      <c r="E48" s="77">
        <f>旅費!F37</f>
        <v>0</v>
      </c>
      <c r="F48" s="89">
        <f>旅費!H37</f>
        <v>0</v>
      </c>
    </row>
    <row r="49" spans="1:6" outlineLevel="1" x14ac:dyDescent="0.15">
      <c r="A49" s="23"/>
      <c r="B49" s="39"/>
      <c r="C49" s="53"/>
      <c r="D49" s="67"/>
      <c r="E49" s="77"/>
      <c r="F49" s="89"/>
    </row>
    <row r="50" spans="1:6" x14ac:dyDescent="0.15">
      <c r="A50" s="18" t="s">
        <v>160</v>
      </c>
      <c r="B50" s="34"/>
      <c r="C50" s="49"/>
      <c r="D50" s="66">
        <f>SUMIF(C:C,"小計",D:D)</f>
        <v>1178000</v>
      </c>
      <c r="E50" s="345"/>
      <c r="F50" s="346"/>
    </row>
    <row r="51" spans="1:6" x14ac:dyDescent="0.15">
      <c r="A51" s="25"/>
      <c r="B51" s="40"/>
      <c r="C51" s="54"/>
      <c r="D51" s="68"/>
      <c r="E51" s="78"/>
      <c r="F51" s="90"/>
    </row>
    <row r="52" spans="1:6" x14ac:dyDescent="0.15">
      <c r="A52" s="26" t="s">
        <v>94</v>
      </c>
      <c r="B52" s="41"/>
      <c r="C52" s="55" t="s">
        <v>227</v>
      </c>
      <c r="D52" s="69">
        <f>SUMIF(C:C,"B*",D:D)</f>
        <v>0</v>
      </c>
      <c r="E52" s="341"/>
      <c r="F52" s="342"/>
    </row>
    <row r="53" spans="1:6" outlineLevel="1" x14ac:dyDescent="0.15">
      <c r="A53" s="27" t="s">
        <v>88</v>
      </c>
      <c r="B53" s="42" t="s">
        <v>194</v>
      </c>
      <c r="C53" s="51"/>
      <c r="D53" s="63"/>
      <c r="E53" s="339" t="s">
        <v>91</v>
      </c>
      <c r="F53" s="340"/>
    </row>
    <row r="54" spans="1:6" outlineLevel="1" x14ac:dyDescent="0.15">
      <c r="A54" s="20" t="s">
        <v>18</v>
      </c>
      <c r="B54" s="43" t="s">
        <v>195</v>
      </c>
      <c r="C54" s="43"/>
      <c r="D54" s="64">
        <f>SUMIF(人件費・賃金!$A$38:$A43,B54,人件費・賃金!$O$38:O43)</f>
        <v>1400000</v>
      </c>
      <c r="E54" s="322" t="s">
        <v>262</v>
      </c>
      <c r="F54" s="323"/>
    </row>
    <row r="55" spans="1:6" outlineLevel="1" x14ac:dyDescent="0.15">
      <c r="A55" s="20"/>
      <c r="B55" s="43" t="s">
        <v>67</v>
      </c>
      <c r="C55" s="43"/>
      <c r="D55" s="64">
        <f>SUMIF(人件費・賃金!$A$38:$A44,B55,人件費・賃金!$O$38:O44)</f>
        <v>30000</v>
      </c>
      <c r="E55" s="322" t="s">
        <v>263</v>
      </c>
      <c r="F55" s="323"/>
    </row>
    <row r="56" spans="1:6" outlineLevel="1" x14ac:dyDescent="0.15">
      <c r="A56" s="20"/>
      <c r="B56" s="44"/>
      <c r="C56" s="56"/>
      <c r="D56" s="70"/>
      <c r="E56" s="324"/>
      <c r="F56" s="325"/>
    </row>
    <row r="57" spans="1:6" s="1" customFormat="1" ht="13.5" customHeight="1" x14ac:dyDescent="0.15">
      <c r="A57" s="26" t="s">
        <v>144</v>
      </c>
      <c r="B57" s="41"/>
      <c r="C57" s="55" t="s">
        <v>227</v>
      </c>
      <c r="D57" s="71">
        <f>SUMIF(C:C,"C*",D:D)</f>
        <v>15000</v>
      </c>
      <c r="E57" s="341"/>
      <c r="F57" s="342"/>
    </row>
    <row r="58" spans="1:6" outlineLevel="1" x14ac:dyDescent="0.15">
      <c r="A58" s="27" t="s">
        <v>88</v>
      </c>
      <c r="B58" s="45" t="s">
        <v>90</v>
      </c>
      <c r="C58" s="57" t="s">
        <v>8</v>
      </c>
      <c r="D58" s="63"/>
      <c r="E58" s="57" t="s">
        <v>6</v>
      </c>
      <c r="F58" s="91" t="s">
        <v>11</v>
      </c>
    </row>
    <row r="59" spans="1:6" s="1" customFormat="1" ht="13.5" customHeight="1" outlineLevel="1" x14ac:dyDescent="0.15">
      <c r="A59" s="28" t="s">
        <v>151</v>
      </c>
      <c r="B59" s="36">
        <f>報償金!A6</f>
        <v>44824</v>
      </c>
      <c r="C59" s="43" t="str">
        <f>報償金!E6</f>
        <v>C1</v>
      </c>
      <c r="D59" s="64">
        <f>報償金!B6</f>
        <v>10000</v>
      </c>
      <c r="E59" s="79" t="str">
        <f>報償金!C6</f>
        <v>●●●●会　謝金</v>
      </c>
      <c r="F59" s="92" t="str">
        <f>報償金!D6</f>
        <v>●●会社　◆◆様</v>
      </c>
    </row>
    <row r="60" spans="1:6" s="1" customFormat="1" ht="13.5" customHeight="1" outlineLevel="1" x14ac:dyDescent="0.15">
      <c r="A60" s="28"/>
      <c r="B60" s="36">
        <f>報償金!A7</f>
        <v>44920</v>
      </c>
      <c r="C60" s="43" t="str">
        <f>報償金!E7</f>
        <v>C2</v>
      </c>
      <c r="D60" s="64">
        <f>報償金!B7</f>
        <v>5000</v>
      </c>
      <c r="E60" s="79" t="str">
        <f>報償金!C7</f>
        <v>●●●●シンポジウム　謝金</v>
      </c>
      <c r="F60" s="92" t="str">
        <f>報償金!D7</f>
        <v>●●会社　◆◆様</v>
      </c>
    </row>
    <row r="61" spans="1:6" s="1" customFormat="1" ht="13.5" customHeight="1" outlineLevel="1" x14ac:dyDescent="0.15">
      <c r="A61" s="28"/>
      <c r="B61" s="36">
        <f>報償金!A8</f>
        <v>0</v>
      </c>
      <c r="C61" s="43" t="str">
        <f>報償金!E8</f>
        <v>C3</v>
      </c>
      <c r="D61" s="64">
        <f>報償金!B8</f>
        <v>0</v>
      </c>
      <c r="E61" s="79">
        <f>報償金!C8</f>
        <v>0</v>
      </c>
      <c r="F61" s="92">
        <f>報償金!D8</f>
        <v>0</v>
      </c>
    </row>
    <row r="62" spans="1:6" s="1" customFormat="1" ht="13.5" customHeight="1" outlineLevel="1" x14ac:dyDescent="0.15">
      <c r="A62" s="28"/>
      <c r="B62" s="36">
        <f>報償金!A9</f>
        <v>0</v>
      </c>
      <c r="C62" s="43" t="str">
        <f>報償金!E9</f>
        <v>C4</v>
      </c>
      <c r="D62" s="64">
        <f>報償金!B9</f>
        <v>0</v>
      </c>
      <c r="E62" s="79">
        <f>報償金!C9</f>
        <v>0</v>
      </c>
      <c r="F62" s="92">
        <f>報償金!D9</f>
        <v>0</v>
      </c>
    </row>
    <row r="63" spans="1:6" s="1" customFormat="1" ht="13.5" customHeight="1" outlineLevel="1" x14ac:dyDescent="0.15">
      <c r="A63" s="28"/>
      <c r="B63" s="36">
        <f>報償金!A10</f>
        <v>0</v>
      </c>
      <c r="C63" s="43" t="str">
        <f>報償金!E10</f>
        <v>C5</v>
      </c>
      <c r="D63" s="64">
        <f>報償金!B10</f>
        <v>0</v>
      </c>
      <c r="E63" s="79">
        <f>報償金!C10</f>
        <v>0</v>
      </c>
      <c r="F63" s="92">
        <f>報償金!D10</f>
        <v>0</v>
      </c>
    </row>
    <row r="64" spans="1:6" s="1" customFormat="1" ht="13.5" customHeight="1" outlineLevel="1" x14ac:dyDescent="0.15">
      <c r="A64" s="28"/>
      <c r="B64" s="36">
        <f>報償金!A11</f>
        <v>0</v>
      </c>
      <c r="C64" s="43" t="str">
        <f>報償金!E11</f>
        <v>C6</v>
      </c>
      <c r="D64" s="64">
        <f>報償金!B11</f>
        <v>0</v>
      </c>
      <c r="E64" s="79">
        <f>報償金!C11</f>
        <v>0</v>
      </c>
      <c r="F64" s="92">
        <f>報償金!D11</f>
        <v>0</v>
      </c>
    </row>
    <row r="65" spans="1:6" s="1" customFormat="1" ht="13.5" customHeight="1" outlineLevel="1" x14ac:dyDescent="0.15">
      <c r="A65" s="28"/>
      <c r="B65" s="36">
        <f>報償金!A12</f>
        <v>0</v>
      </c>
      <c r="C65" s="43" t="str">
        <f>報償金!E12</f>
        <v>C7</v>
      </c>
      <c r="D65" s="64">
        <f>報償金!B12</f>
        <v>0</v>
      </c>
      <c r="E65" s="79">
        <f>報償金!C12</f>
        <v>0</v>
      </c>
      <c r="F65" s="92">
        <f>報償金!D12</f>
        <v>0</v>
      </c>
    </row>
    <row r="66" spans="1:6" s="1" customFormat="1" ht="13.5" customHeight="1" outlineLevel="1" x14ac:dyDescent="0.15">
      <c r="A66" s="28"/>
      <c r="B66" s="36">
        <f>報償金!A13</f>
        <v>0</v>
      </c>
      <c r="C66" s="43" t="str">
        <f>報償金!E13</f>
        <v>C8</v>
      </c>
      <c r="D66" s="64">
        <f>報償金!B13</f>
        <v>0</v>
      </c>
      <c r="E66" s="79">
        <f>報償金!C13</f>
        <v>0</v>
      </c>
      <c r="F66" s="92">
        <f>報償金!D13</f>
        <v>0</v>
      </c>
    </row>
    <row r="67" spans="1:6" s="1" customFormat="1" ht="13.5" customHeight="1" outlineLevel="1" x14ac:dyDescent="0.15">
      <c r="A67" s="28"/>
      <c r="B67" s="36">
        <f>報償金!A14</f>
        <v>0</v>
      </c>
      <c r="C67" s="43" t="str">
        <f>報償金!E14</f>
        <v>C9</v>
      </c>
      <c r="D67" s="64">
        <f>報償金!B14</f>
        <v>0</v>
      </c>
      <c r="E67" s="79">
        <f>報償金!C14</f>
        <v>0</v>
      </c>
      <c r="F67" s="92">
        <f>報償金!D14</f>
        <v>0</v>
      </c>
    </row>
    <row r="68" spans="1:6" s="1" customFormat="1" ht="13.5" customHeight="1" outlineLevel="1" x14ac:dyDescent="0.15">
      <c r="A68" s="28"/>
      <c r="B68" s="36">
        <f>報償金!A15</f>
        <v>0</v>
      </c>
      <c r="C68" s="43" t="str">
        <f>報償金!E15</f>
        <v>C10</v>
      </c>
      <c r="D68" s="64">
        <f>報償金!B15</f>
        <v>0</v>
      </c>
      <c r="E68" s="79">
        <f>報償金!C15</f>
        <v>0</v>
      </c>
      <c r="F68" s="92">
        <f>報償金!D15</f>
        <v>0</v>
      </c>
    </row>
    <row r="69" spans="1:6" s="1" customFormat="1" ht="13.5" customHeight="1" outlineLevel="1" x14ac:dyDescent="0.15">
      <c r="A69" s="28"/>
      <c r="B69" s="44">
        <f>報償金!A12</f>
        <v>0</v>
      </c>
      <c r="C69" s="56"/>
      <c r="D69" s="70"/>
      <c r="E69" s="79"/>
      <c r="F69" s="92"/>
    </row>
    <row r="70" spans="1:6" x14ac:dyDescent="0.15">
      <c r="A70" s="29" t="s">
        <v>92</v>
      </c>
      <c r="B70" s="41"/>
      <c r="C70" s="55" t="s">
        <v>227</v>
      </c>
      <c r="D70" s="71">
        <f>SUMIF(C:C,"D*",D:D)</f>
        <v>15000</v>
      </c>
      <c r="E70" s="341"/>
      <c r="F70" s="342"/>
    </row>
    <row r="71" spans="1:6" outlineLevel="1" x14ac:dyDescent="0.15">
      <c r="A71" s="27" t="s">
        <v>88</v>
      </c>
      <c r="B71" s="45" t="s">
        <v>90</v>
      </c>
      <c r="C71" s="57" t="s">
        <v>8</v>
      </c>
      <c r="D71" s="63"/>
      <c r="E71" s="57" t="s">
        <v>6</v>
      </c>
      <c r="F71" s="91" t="s">
        <v>11</v>
      </c>
    </row>
    <row r="72" spans="1:6" outlineLevel="1" x14ac:dyDescent="0.15">
      <c r="A72" s="24" t="s">
        <v>62</v>
      </c>
      <c r="B72" s="46">
        <f>需用費!A6</f>
        <v>44849</v>
      </c>
      <c r="C72" s="58" t="str">
        <f>需用費!E6</f>
        <v>D1</v>
      </c>
      <c r="D72" s="64">
        <f>需用費!B6</f>
        <v>5000</v>
      </c>
      <c r="E72" s="80" t="str">
        <f>需用費!C6</f>
        <v>フラットファイル</v>
      </c>
      <c r="F72" s="93" t="str">
        <f>需用費!D6</f>
        <v>ア●クル</v>
      </c>
    </row>
    <row r="73" spans="1:6" outlineLevel="1" x14ac:dyDescent="0.15">
      <c r="A73" s="24"/>
      <c r="B73" s="39">
        <f>需用費!A7</f>
        <v>44880</v>
      </c>
      <c r="C73" s="58" t="str">
        <f>需用費!E7</f>
        <v>D2</v>
      </c>
      <c r="D73" s="64">
        <f>需用費!B7</f>
        <v>10000</v>
      </c>
      <c r="E73" s="80" t="str">
        <f>需用費!C7</f>
        <v>クリアホルダー</v>
      </c>
      <c r="F73" s="92" t="str">
        <f>需用費!D7</f>
        <v>アス●ル</v>
      </c>
    </row>
    <row r="74" spans="1:6" outlineLevel="1" x14ac:dyDescent="0.15">
      <c r="A74" s="24"/>
      <c r="B74" s="39">
        <f>需用費!A8</f>
        <v>0</v>
      </c>
      <c r="C74" s="58" t="str">
        <f>需用費!E8</f>
        <v>D3</v>
      </c>
      <c r="D74" s="64">
        <f>需用費!B8</f>
        <v>0</v>
      </c>
      <c r="E74" s="80">
        <f>需用費!C8</f>
        <v>0</v>
      </c>
      <c r="F74" s="92">
        <f>需用費!D8</f>
        <v>0</v>
      </c>
    </row>
    <row r="75" spans="1:6" outlineLevel="1" x14ac:dyDescent="0.15">
      <c r="A75" s="24"/>
      <c r="B75" s="39">
        <f>需用費!A9</f>
        <v>0</v>
      </c>
      <c r="C75" s="58" t="str">
        <f>需用費!E9</f>
        <v>D4</v>
      </c>
      <c r="D75" s="64">
        <f>需用費!B9</f>
        <v>0</v>
      </c>
      <c r="E75" s="80">
        <f>需用費!C9</f>
        <v>0</v>
      </c>
      <c r="F75" s="92">
        <f>需用費!D9</f>
        <v>0</v>
      </c>
    </row>
    <row r="76" spans="1:6" outlineLevel="1" x14ac:dyDescent="0.15">
      <c r="A76" s="24"/>
      <c r="B76" s="39">
        <f>需用費!A10</f>
        <v>0</v>
      </c>
      <c r="C76" s="58" t="str">
        <f>需用費!E10</f>
        <v>D5</v>
      </c>
      <c r="D76" s="64">
        <f>需用費!B10</f>
        <v>0</v>
      </c>
      <c r="E76" s="80">
        <f>需用費!C10</f>
        <v>0</v>
      </c>
      <c r="F76" s="92">
        <f>需用費!D10</f>
        <v>0</v>
      </c>
    </row>
    <row r="77" spans="1:6" outlineLevel="1" x14ac:dyDescent="0.15">
      <c r="A77" s="24"/>
      <c r="B77" s="39">
        <f>需用費!A11</f>
        <v>0</v>
      </c>
      <c r="C77" s="58" t="str">
        <f>需用費!E11</f>
        <v>D6</v>
      </c>
      <c r="D77" s="64">
        <f>需用費!B11</f>
        <v>0</v>
      </c>
      <c r="E77" s="80">
        <f>需用費!C11</f>
        <v>0</v>
      </c>
      <c r="F77" s="92">
        <f>需用費!D11</f>
        <v>0</v>
      </c>
    </row>
    <row r="78" spans="1:6" outlineLevel="1" x14ac:dyDescent="0.15">
      <c r="A78" s="24"/>
      <c r="B78" s="39">
        <f>需用費!A12</f>
        <v>0</v>
      </c>
      <c r="C78" s="58" t="str">
        <f>需用費!E12</f>
        <v>D7</v>
      </c>
      <c r="D78" s="64">
        <f>需用費!B12</f>
        <v>0</v>
      </c>
      <c r="E78" s="80">
        <f>需用費!C12</f>
        <v>0</v>
      </c>
      <c r="F78" s="92">
        <f>需用費!D12</f>
        <v>0</v>
      </c>
    </row>
    <row r="79" spans="1:6" outlineLevel="1" x14ac:dyDescent="0.15">
      <c r="A79" s="24"/>
      <c r="B79" s="39">
        <f>需用費!A13</f>
        <v>0</v>
      </c>
      <c r="C79" s="58" t="str">
        <f>需用費!E13</f>
        <v>D8</v>
      </c>
      <c r="D79" s="64">
        <f>需用費!B13</f>
        <v>0</v>
      </c>
      <c r="E79" s="80">
        <f>需用費!C13</f>
        <v>0</v>
      </c>
      <c r="F79" s="92">
        <f>需用費!D13</f>
        <v>0</v>
      </c>
    </row>
    <row r="80" spans="1:6" outlineLevel="1" x14ac:dyDescent="0.15">
      <c r="A80" s="24"/>
      <c r="B80" s="39">
        <f>需用費!A14</f>
        <v>0</v>
      </c>
      <c r="C80" s="58" t="str">
        <f>需用費!E14</f>
        <v>D9</v>
      </c>
      <c r="D80" s="64">
        <f>需用費!B14</f>
        <v>0</v>
      </c>
      <c r="E80" s="80">
        <f>需用費!C14</f>
        <v>0</v>
      </c>
      <c r="F80" s="92">
        <f>需用費!D14</f>
        <v>0</v>
      </c>
    </row>
    <row r="81" spans="1:6" outlineLevel="1" x14ac:dyDescent="0.15">
      <c r="A81" s="24"/>
      <c r="B81" s="39">
        <f>需用費!A15</f>
        <v>0</v>
      </c>
      <c r="C81" s="58" t="str">
        <f>需用費!E15</f>
        <v>D10</v>
      </c>
      <c r="D81" s="64">
        <f>需用費!B15</f>
        <v>0</v>
      </c>
      <c r="E81" s="80">
        <f>需用費!C15</f>
        <v>0</v>
      </c>
      <c r="F81" s="92">
        <f>需用費!D15</f>
        <v>0</v>
      </c>
    </row>
    <row r="82" spans="1:6" outlineLevel="1" x14ac:dyDescent="0.15">
      <c r="A82" s="24"/>
      <c r="B82" s="39">
        <f>需用費!A16</f>
        <v>0</v>
      </c>
      <c r="C82" s="58" t="str">
        <f>需用費!E16</f>
        <v>D11</v>
      </c>
      <c r="D82" s="64">
        <f>需用費!B16</f>
        <v>0</v>
      </c>
      <c r="E82" s="80">
        <f>需用費!C16</f>
        <v>0</v>
      </c>
      <c r="F82" s="92">
        <f>需用費!D16</f>
        <v>0</v>
      </c>
    </row>
    <row r="83" spans="1:6" outlineLevel="1" x14ac:dyDescent="0.15">
      <c r="A83" s="24"/>
      <c r="B83" s="39">
        <f>需用費!A17</f>
        <v>0</v>
      </c>
      <c r="C83" s="58" t="str">
        <f>需用費!E17</f>
        <v>D12</v>
      </c>
      <c r="D83" s="64">
        <f>需用費!B17</f>
        <v>0</v>
      </c>
      <c r="E83" s="80">
        <f>需用費!C17</f>
        <v>0</v>
      </c>
      <c r="F83" s="92">
        <f>需用費!D17</f>
        <v>0</v>
      </c>
    </row>
    <row r="84" spans="1:6" outlineLevel="1" x14ac:dyDescent="0.15">
      <c r="A84" s="24"/>
      <c r="B84" s="39">
        <f>需用費!A18</f>
        <v>0</v>
      </c>
      <c r="C84" s="58" t="str">
        <f>需用費!E18</f>
        <v>D13</v>
      </c>
      <c r="D84" s="64">
        <f>需用費!B18</f>
        <v>0</v>
      </c>
      <c r="E84" s="80">
        <f>需用費!C18</f>
        <v>0</v>
      </c>
      <c r="F84" s="92">
        <f>需用費!D18</f>
        <v>0</v>
      </c>
    </row>
    <row r="85" spans="1:6" outlineLevel="1" x14ac:dyDescent="0.15">
      <c r="A85" s="24"/>
      <c r="B85" s="39">
        <f>需用費!A19</f>
        <v>0</v>
      </c>
      <c r="C85" s="58" t="str">
        <f>需用費!E19</f>
        <v>D14</v>
      </c>
      <c r="D85" s="64">
        <f>需用費!B19</f>
        <v>0</v>
      </c>
      <c r="E85" s="80">
        <f>需用費!C19</f>
        <v>0</v>
      </c>
      <c r="F85" s="92">
        <f>需用費!D19</f>
        <v>0</v>
      </c>
    </row>
    <row r="86" spans="1:6" outlineLevel="1" x14ac:dyDescent="0.15">
      <c r="A86" s="24"/>
      <c r="B86" s="39">
        <f>需用費!A20</f>
        <v>0</v>
      </c>
      <c r="C86" s="58" t="str">
        <f>需用費!E20</f>
        <v>D15</v>
      </c>
      <c r="D86" s="64">
        <f>需用費!B20</f>
        <v>0</v>
      </c>
      <c r="E86" s="80">
        <f>需用費!C20</f>
        <v>0</v>
      </c>
      <c r="F86" s="92">
        <f>需用費!D20</f>
        <v>0</v>
      </c>
    </row>
    <row r="87" spans="1:6" outlineLevel="1" x14ac:dyDescent="0.15">
      <c r="A87" s="24"/>
      <c r="B87" s="39">
        <f>需用費!A21</f>
        <v>0</v>
      </c>
      <c r="C87" s="59" t="str">
        <f>需用費!E21</f>
        <v>D16</v>
      </c>
      <c r="D87" s="64">
        <f>需用費!B21</f>
        <v>0</v>
      </c>
      <c r="E87" s="80">
        <f>需用費!C21</f>
        <v>0</v>
      </c>
      <c r="F87" s="92">
        <f>需用費!D21</f>
        <v>0</v>
      </c>
    </row>
    <row r="88" spans="1:6" outlineLevel="1" x14ac:dyDescent="0.15">
      <c r="A88" s="24"/>
      <c r="B88" s="39">
        <f>需用費!A22</f>
        <v>0</v>
      </c>
      <c r="C88" s="59" t="str">
        <f>需用費!E22</f>
        <v>D17</v>
      </c>
      <c r="D88" s="64">
        <f>需用費!B22</f>
        <v>0</v>
      </c>
      <c r="E88" s="80">
        <f>需用費!C22</f>
        <v>0</v>
      </c>
      <c r="F88" s="92">
        <f>需用費!D22</f>
        <v>0</v>
      </c>
    </row>
    <row r="89" spans="1:6" outlineLevel="1" x14ac:dyDescent="0.15">
      <c r="A89" s="24"/>
      <c r="B89" s="39">
        <f>需用費!A23</f>
        <v>0</v>
      </c>
      <c r="C89" s="59" t="str">
        <f>需用費!E23</f>
        <v>D18</v>
      </c>
      <c r="D89" s="64">
        <f>需用費!B23</f>
        <v>0</v>
      </c>
      <c r="E89" s="80">
        <f>需用費!C23</f>
        <v>0</v>
      </c>
      <c r="F89" s="92">
        <f>需用費!D23</f>
        <v>0</v>
      </c>
    </row>
    <row r="90" spans="1:6" outlineLevel="1" x14ac:dyDescent="0.15">
      <c r="A90" s="24"/>
      <c r="B90" s="39">
        <f>需用費!A24</f>
        <v>0</v>
      </c>
      <c r="C90" s="59" t="str">
        <f>需用費!E24</f>
        <v>D19</v>
      </c>
      <c r="D90" s="64">
        <f>需用費!B24</f>
        <v>0</v>
      </c>
      <c r="E90" s="80">
        <f>需用費!C24</f>
        <v>0</v>
      </c>
      <c r="F90" s="92">
        <f>需用費!D24</f>
        <v>0</v>
      </c>
    </row>
    <row r="91" spans="1:6" outlineLevel="1" x14ac:dyDescent="0.15">
      <c r="A91" s="24"/>
      <c r="B91" s="39">
        <f>需用費!A25</f>
        <v>0</v>
      </c>
      <c r="C91" s="59" t="str">
        <f>需用費!E25</f>
        <v>D20</v>
      </c>
      <c r="D91" s="64">
        <f>需用費!B25</f>
        <v>0</v>
      </c>
      <c r="E91" s="80">
        <f>需用費!C25</f>
        <v>0</v>
      </c>
      <c r="F91" s="92">
        <f>需用費!D25</f>
        <v>0</v>
      </c>
    </row>
    <row r="92" spans="1:6" outlineLevel="1" x14ac:dyDescent="0.15">
      <c r="A92" s="24"/>
      <c r="B92" s="39">
        <f>需用費!A26</f>
        <v>0</v>
      </c>
      <c r="C92" s="59">
        <f>需用費!E26</f>
        <v>0</v>
      </c>
      <c r="D92" s="67">
        <f>需用費!B26</f>
        <v>0</v>
      </c>
      <c r="E92" s="80">
        <f>需用費!C26</f>
        <v>0</v>
      </c>
      <c r="F92" s="92">
        <f>需用費!D26</f>
        <v>0</v>
      </c>
    </row>
    <row r="93" spans="1:6" x14ac:dyDescent="0.15">
      <c r="A93" s="26" t="s">
        <v>96</v>
      </c>
      <c r="B93" s="41"/>
      <c r="C93" s="55" t="s">
        <v>227</v>
      </c>
      <c r="D93" s="71">
        <f>SUMIF(C:C,"E*",D:D)+SUMIF(C:C,"F*",D:D)+SUMIF(C:C,"G*",D:D)</f>
        <v>125000</v>
      </c>
      <c r="E93" s="337"/>
      <c r="F93" s="338"/>
    </row>
    <row r="94" spans="1:6" outlineLevel="1" x14ac:dyDescent="0.15">
      <c r="A94" s="27" t="s">
        <v>88</v>
      </c>
      <c r="B94" s="45" t="s">
        <v>90</v>
      </c>
      <c r="C94" s="57" t="s">
        <v>8</v>
      </c>
      <c r="D94" s="63"/>
      <c r="E94" s="339" t="s">
        <v>91</v>
      </c>
      <c r="F94" s="340"/>
    </row>
    <row r="95" spans="1:6" outlineLevel="1" x14ac:dyDescent="0.15">
      <c r="A95" s="23" t="s">
        <v>4</v>
      </c>
      <c r="B95" s="39">
        <f>役務費!A12</f>
        <v>44864</v>
      </c>
      <c r="C95" s="59" t="str">
        <f>役務費!G12</f>
        <v>E1</v>
      </c>
      <c r="D95" s="67">
        <f>役務費!B12</f>
        <v>1000</v>
      </c>
      <c r="E95" s="322" t="str">
        <f>役務費!E12&amp;""</f>
        <v>●●社</v>
      </c>
      <c r="F95" s="323"/>
    </row>
    <row r="96" spans="1:6" outlineLevel="1" x14ac:dyDescent="0.15">
      <c r="A96" s="23"/>
      <c r="B96" s="39">
        <f>役務費!A13</f>
        <v>44920</v>
      </c>
      <c r="C96" s="59" t="str">
        <f>役務費!G13</f>
        <v>E2</v>
      </c>
      <c r="D96" s="67">
        <f>役務費!B13</f>
        <v>500</v>
      </c>
      <c r="E96" s="322" t="str">
        <f>役務費!E13&amp;""</f>
        <v>●●様</v>
      </c>
      <c r="F96" s="323"/>
    </row>
    <row r="97" spans="1:6" outlineLevel="1" x14ac:dyDescent="0.15">
      <c r="A97" s="23"/>
      <c r="B97" s="39">
        <f>役務費!A14</f>
        <v>0</v>
      </c>
      <c r="C97" s="59" t="str">
        <f>役務費!G14</f>
        <v>E3</v>
      </c>
      <c r="D97" s="67">
        <f>役務費!B14</f>
        <v>0</v>
      </c>
      <c r="E97" s="322" t="str">
        <f>役務費!E14&amp;""</f>
        <v/>
      </c>
      <c r="F97" s="323"/>
    </row>
    <row r="98" spans="1:6" outlineLevel="1" x14ac:dyDescent="0.15">
      <c r="A98" s="23"/>
      <c r="B98" s="39">
        <f>役務費!A15</f>
        <v>0</v>
      </c>
      <c r="C98" s="59" t="str">
        <f>役務費!G15</f>
        <v>E4</v>
      </c>
      <c r="D98" s="67">
        <f>役務費!B15</f>
        <v>0</v>
      </c>
      <c r="E98" s="322" t="str">
        <f>役務費!E15&amp;""</f>
        <v/>
      </c>
      <c r="F98" s="323"/>
    </row>
    <row r="99" spans="1:6" outlineLevel="1" x14ac:dyDescent="0.15">
      <c r="A99" s="23"/>
      <c r="B99" s="39">
        <f>役務費!A16</f>
        <v>0</v>
      </c>
      <c r="C99" s="59" t="str">
        <f>役務費!G16</f>
        <v>E5</v>
      </c>
      <c r="D99" s="67">
        <f>役務費!B16</f>
        <v>0</v>
      </c>
      <c r="E99" s="322" t="str">
        <f>役務費!E16&amp;""</f>
        <v/>
      </c>
      <c r="F99" s="323"/>
    </row>
    <row r="100" spans="1:6" outlineLevel="1" x14ac:dyDescent="0.15">
      <c r="A100" s="23"/>
      <c r="B100" s="39">
        <f>役務費!A17</f>
        <v>0</v>
      </c>
      <c r="C100" s="59" t="str">
        <f>役務費!G17</f>
        <v>E6</v>
      </c>
      <c r="D100" s="67">
        <f>役務費!B17</f>
        <v>0</v>
      </c>
      <c r="E100" s="322" t="str">
        <f>役務費!E17&amp;""</f>
        <v/>
      </c>
      <c r="F100" s="323"/>
    </row>
    <row r="101" spans="1:6" outlineLevel="1" x14ac:dyDescent="0.15">
      <c r="A101" s="23"/>
      <c r="B101" s="39">
        <f>役務費!A18</f>
        <v>0</v>
      </c>
      <c r="C101" s="59" t="str">
        <f>役務費!G18</f>
        <v>E7</v>
      </c>
      <c r="D101" s="67">
        <f>役務費!B18</f>
        <v>0</v>
      </c>
      <c r="E101" s="322" t="str">
        <f>役務費!E18&amp;""</f>
        <v/>
      </c>
      <c r="F101" s="323"/>
    </row>
    <row r="102" spans="1:6" outlineLevel="1" x14ac:dyDescent="0.15">
      <c r="A102" s="23"/>
      <c r="B102" s="39">
        <f>役務費!A19</f>
        <v>0</v>
      </c>
      <c r="C102" s="59" t="str">
        <f>役務費!G19</f>
        <v>E8</v>
      </c>
      <c r="D102" s="67">
        <f>役務費!B19</f>
        <v>0</v>
      </c>
      <c r="E102" s="322" t="str">
        <f>役務費!E19&amp;""</f>
        <v/>
      </c>
      <c r="F102" s="323"/>
    </row>
    <row r="103" spans="1:6" outlineLevel="1" x14ac:dyDescent="0.15">
      <c r="A103" s="23"/>
      <c r="B103" s="39">
        <f>役務費!A20</f>
        <v>0</v>
      </c>
      <c r="C103" s="59" t="str">
        <f>役務費!G20</f>
        <v>E9</v>
      </c>
      <c r="D103" s="67">
        <f>役務費!B20</f>
        <v>0</v>
      </c>
      <c r="E103" s="322" t="str">
        <f>役務費!E20&amp;""</f>
        <v/>
      </c>
      <c r="F103" s="323"/>
    </row>
    <row r="104" spans="1:6" outlineLevel="1" x14ac:dyDescent="0.15">
      <c r="A104" s="23"/>
      <c r="B104" s="39">
        <f>役務費!A21</f>
        <v>0</v>
      </c>
      <c r="C104" s="59" t="str">
        <f>役務費!G21</f>
        <v>E10</v>
      </c>
      <c r="D104" s="67">
        <f>役務費!B21</f>
        <v>0</v>
      </c>
      <c r="E104" s="322" t="str">
        <f>役務費!E21&amp;""</f>
        <v/>
      </c>
      <c r="F104" s="323"/>
    </row>
    <row r="105" spans="1:6" outlineLevel="1" x14ac:dyDescent="0.15">
      <c r="A105" s="30"/>
      <c r="B105" s="39">
        <f>役務費!A22</f>
        <v>0</v>
      </c>
      <c r="C105" s="59">
        <f>役務費!G22</f>
        <v>0</v>
      </c>
      <c r="D105" s="72"/>
      <c r="E105" s="335"/>
      <c r="F105" s="336"/>
    </row>
    <row r="106" spans="1:6" outlineLevel="1" x14ac:dyDescent="0.15">
      <c r="A106" s="328"/>
      <c r="B106" s="329"/>
      <c r="C106" s="329"/>
      <c r="D106" s="329"/>
      <c r="E106" s="329"/>
      <c r="F106" s="330"/>
    </row>
    <row r="107" spans="1:6" outlineLevel="1" x14ac:dyDescent="0.15">
      <c r="A107" s="23"/>
      <c r="B107" s="47"/>
      <c r="C107" s="60"/>
      <c r="D107" s="60"/>
      <c r="E107" s="60"/>
      <c r="F107" s="94"/>
    </row>
    <row r="108" spans="1:6" outlineLevel="1" x14ac:dyDescent="0.15">
      <c r="A108" s="24" t="s">
        <v>58</v>
      </c>
      <c r="B108" s="36">
        <f>役務費!A27</f>
        <v>44772</v>
      </c>
      <c r="C108" s="58" t="str">
        <f>役務費!G27</f>
        <v>F1</v>
      </c>
      <c r="D108" s="64">
        <f>役務費!B27</f>
        <v>500</v>
      </c>
      <c r="E108" s="333" t="str">
        <f>役務費!E27</f>
        <v>JP　郵送切手代　〇〇会議案内送付用</v>
      </c>
      <c r="F108" s="334"/>
    </row>
    <row r="109" spans="1:6" outlineLevel="1" x14ac:dyDescent="0.15">
      <c r="A109" s="24"/>
      <c r="B109" s="36">
        <f>役務費!A28</f>
        <v>44880</v>
      </c>
      <c r="C109" s="58" t="str">
        <f>役務費!G28</f>
        <v>F2</v>
      </c>
      <c r="D109" s="64">
        <f>役務費!B28</f>
        <v>3000</v>
      </c>
      <c r="E109" s="333" t="str">
        <f>役務費!E28</f>
        <v>ヤ●ト運輸　　●●書類配送料　●●へ</v>
      </c>
      <c r="F109" s="334"/>
    </row>
    <row r="110" spans="1:6" outlineLevel="1" x14ac:dyDescent="0.15">
      <c r="A110" s="31"/>
      <c r="B110" s="36">
        <f>役務費!A29</f>
        <v>0</v>
      </c>
      <c r="C110" s="58" t="str">
        <f>役務費!G29</f>
        <v>F3</v>
      </c>
      <c r="D110" s="64">
        <f>役務費!B29</f>
        <v>0</v>
      </c>
      <c r="E110" s="333">
        <f>役務費!E29</f>
        <v>0</v>
      </c>
      <c r="F110" s="334"/>
    </row>
    <row r="111" spans="1:6" outlineLevel="1" x14ac:dyDescent="0.15">
      <c r="A111" s="31"/>
      <c r="B111" s="36">
        <f>役務費!A30</f>
        <v>0</v>
      </c>
      <c r="C111" s="58" t="str">
        <f>役務費!G30</f>
        <v>F4</v>
      </c>
      <c r="D111" s="64">
        <f>役務費!B30</f>
        <v>0</v>
      </c>
      <c r="E111" s="333">
        <f>役務費!E30</f>
        <v>0</v>
      </c>
      <c r="F111" s="334"/>
    </row>
    <row r="112" spans="1:6" outlineLevel="1" x14ac:dyDescent="0.15">
      <c r="A112" s="24"/>
      <c r="B112" s="36">
        <f>役務費!A31</f>
        <v>0</v>
      </c>
      <c r="C112" s="58" t="str">
        <f>役務費!G31</f>
        <v>F5</v>
      </c>
      <c r="D112" s="64">
        <f>役務費!B31</f>
        <v>0</v>
      </c>
      <c r="E112" s="333">
        <f>役務費!E31</f>
        <v>0</v>
      </c>
      <c r="F112" s="334"/>
    </row>
    <row r="113" spans="1:6" outlineLevel="1" x14ac:dyDescent="0.15">
      <c r="A113" s="24"/>
      <c r="B113" s="36">
        <f>役務費!A32</f>
        <v>0</v>
      </c>
      <c r="C113" s="58" t="str">
        <f>役務費!G32</f>
        <v>F6</v>
      </c>
      <c r="D113" s="64">
        <f>役務費!B32</f>
        <v>0</v>
      </c>
      <c r="E113" s="333">
        <f>役務費!E32</f>
        <v>0</v>
      </c>
      <c r="F113" s="334"/>
    </row>
    <row r="114" spans="1:6" outlineLevel="1" x14ac:dyDescent="0.15">
      <c r="A114" s="24"/>
      <c r="B114" s="36">
        <f>役務費!A33</f>
        <v>0</v>
      </c>
      <c r="C114" s="58" t="str">
        <f>役務費!G33</f>
        <v>F7</v>
      </c>
      <c r="D114" s="64">
        <f>役務費!B33</f>
        <v>0</v>
      </c>
      <c r="E114" s="333">
        <f>役務費!E33</f>
        <v>0</v>
      </c>
      <c r="F114" s="334"/>
    </row>
    <row r="115" spans="1:6" outlineLevel="1" x14ac:dyDescent="0.15">
      <c r="A115" s="24"/>
      <c r="B115" s="36">
        <f>役務費!A34</f>
        <v>0</v>
      </c>
      <c r="C115" s="58" t="str">
        <f>役務費!G34</f>
        <v>F8</v>
      </c>
      <c r="D115" s="64">
        <f>役務費!B34</f>
        <v>0</v>
      </c>
      <c r="E115" s="333">
        <f>役務費!E34</f>
        <v>0</v>
      </c>
      <c r="F115" s="334"/>
    </row>
    <row r="116" spans="1:6" outlineLevel="1" x14ac:dyDescent="0.15">
      <c r="A116" s="24"/>
      <c r="B116" s="36">
        <f>役務費!A35</f>
        <v>0</v>
      </c>
      <c r="C116" s="58" t="str">
        <f>役務費!G35</f>
        <v>F9</v>
      </c>
      <c r="D116" s="64">
        <f>役務費!B35</f>
        <v>0</v>
      </c>
      <c r="E116" s="333">
        <f>役務費!E35</f>
        <v>0</v>
      </c>
      <c r="F116" s="334"/>
    </row>
    <row r="117" spans="1:6" outlineLevel="1" x14ac:dyDescent="0.15">
      <c r="A117" s="24"/>
      <c r="B117" s="36">
        <f>役務費!A36</f>
        <v>0</v>
      </c>
      <c r="C117" s="58" t="str">
        <f>役務費!G36</f>
        <v>F10</v>
      </c>
      <c r="D117" s="64">
        <f>役務費!B36</f>
        <v>0</v>
      </c>
      <c r="E117" s="333">
        <f>役務費!E36</f>
        <v>0</v>
      </c>
      <c r="F117" s="334"/>
    </row>
    <row r="118" spans="1:6" outlineLevel="1" x14ac:dyDescent="0.15">
      <c r="A118" s="24"/>
      <c r="B118" s="36">
        <f>役務費!A37</f>
        <v>0</v>
      </c>
      <c r="C118" s="58" t="str">
        <f>役務費!G37</f>
        <v>F11</v>
      </c>
      <c r="D118" s="64">
        <f>役務費!B37</f>
        <v>0</v>
      </c>
      <c r="E118" s="333">
        <f>役務費!E37</f>
        <v>0</v>
      </c>
      <c r="F118" s="334"/>
    </row>
    <row r="119" spans="1:6" outlineLevel="1" x14ac:dyDescent="0.15">
      <c r="A119" s="24"/>
      <c r="B119" s="36">
        <f>役務費!A38</f>
        <v>0</v>
      </c>
      <c r="C119" s="58" t="str">
        <f>役務費!G38</f>
        <v>F12</v>
      </c>
      <c r="D119" s="64">
        <f>役務費!B38</f>
        <v>0</v>
      </c>
      <c r="E119" s="333">
        <f>役務費!E38</f>
        <v>0</v>
      </c>
      <c r="F119" s="334"/>
    </row>
    <row r="120" spans="1:6" outlineLevel="1" x14ac:dyDescent="0.15">
      <c r="A120" s="24"/>
      <c r="B120" s="36">
        <f>役務費!A39</f>
        <v>0</v>
      </c>
      <c r="C120" s="58" t="str">
        <f>役務費!G39</f>
        <v>F13</v>
      </c>
      <c r="D120" s="64">
        <f>役務費!B39</f>
        <v>0</v>
      </c>
      <c r="E120" s="333">
        <f>役務費!E39</f>
        <v>0</v>
      </c>
      <c r="F120" s="334"/>
    </row>
    <row r="121" spans="1:6" outlineLevel="1" x14ac:dyDescent="0.15">
      <c r="A121" s="24"/>
      <c r="B121" s="36">
        <f>役務費!A40</f>
        <v>0</v>
      </c>
      <c r="C121" s="58" t="str">
        <f>役務費!G40</f>
        <v>F14</v>
      </c>
      <c r="D121" s="64">
        <f>役務費!B40</f>
        <v>0</v>
      </c>
      <c r="E121" s="333">
        <f>役務費!E40</f>
        <v>0</v>
      </c>
      <c r="F121" s="334"/>
    </row>
    <row r="122" spans="1:6" outlineLevel="1" x14ac:dyDescent="0.15">
      <c r="A122" s="24"/>
      <c r="B122" s="36">
        <f>役務費!A41</f>
        <v>0</v>
      </c>
      <c r="C122" s="58" t="str">
        <f>役務費!G41</f>
        <v>F15</v>
      </c>
      <c r="D122" s="64">
        <f>役務費!B41</f>
        <v>0</v>
      </c>
      <c r="E122" s="333">
        <f>役務費!E41</f>
        <v>0</v>
      </c>
      <c r="F122" s="334"/>
    </row>
    <row r="123" spans="1:6" outlineLevel="1" x14ac:dyDescent="0.15">
      <c r="A123" s="24"/>
      <c r="B123" s="39">
        <f>役務費!A42</f>
        <v>0</v>
      </c>
      <c r="C123" s="58" t="str">
        <f>役務費!G42</f>
        <v>F16</v>
      </c>
      <c r="D123" s="67">
        <f>役務費!B42</f>
        <v>0</v>
      </c>
      <c r="E123" s="333">
        <f>役務費!E42</f>
        <v>0</v>
      </c>
      <c r="F123" s="334"/>
    </row>
    <row r="124" spans="1:6" outlineLevel="1" x14ac:dyDescent="0.15">
      <c r="A124" s="24"/>
      <c r="B124" s="39">
        <f>役務費!A43</f>
        <v>0</v>
      </c>
      <c r="C124" s="58" t="str">
        <f>役務費!G43</f>
        <v>F17</v>
      </c>
      <c r="D124" s="67">
        <f>役務費!B43</f>
        <v>0</v>
      </c>
      <c r="E124" s="333">
        <f>役務費!E43</f>
        <v>0</v>
      </c>
      <c r="F124" s="334"/>
    </row>
    <row r="125" spans="1:6" outlineLevel="1" x14ac:dyDescent="0.15">
      <c r="A125" s="24"/>
      <c r="B125" s="39">
        <f>役務費!A44</f>
        <v>0</v>
      </c>
      <c r="C125" s="58" t="str">
        <f>役務費!G44</f>
        <v>F18</v>
      </c>
      <c r="D125" s="67">
        <f>役務費!B44</f>
        <v>0</v>
      </c>
      <c r="E125" s="333">
        <f>役務費!E44</f>
        <v>0</v>
      </c>
      <c r="F125" s="334"/>
    </row>
    <row r="126" spans="1:6" outlineLevel="1" x14ac:dyDescent="0.15">
      <c r="A126" s="24"/>
      <c r="B126" s="39">
        <f>役務費!A45</f>
        <v>0</v>
      </c>
      <c r="C126" s="58" t="str">
        <f>役務費!G45</f>
        <v>F19</v>
      </c>
      <c r="D126" s="67">
        <f>役務費!B45</f>
        <v>0</v>
      </c>
      <c r="E126" s="333">
        <f>役務費!E45</f>
        <v>0</v>
      </c>
      <c r="F126" s="334"/>
    </row>
    <row r="127" spans="1:6" outlineLevel="1" x14ac:dyDescent="0.15">
      <c r="A127" s="24"/>
      <c r="B127" s="39">
        <f>役務費!A46</f>
        <v>0</v>
      </c>
      <c r="C127" s="58" t="str">
        <f>役務費!G46</f>
        <v>F20</v>
      </c>
      <c r="D127" s="67">
        <f>役務費!B46</f>
        <v>0</v>
      </c>
      <c r="E127" s="333">
        <f>役務費!E46</f>
        <v>0</v>
      </c>
      <c r="F127" s="334"/>
    </row>
    <row r="128" spans="1:6" outlineLevel="1" x14ac:dyDescent="0.15">
      <c r="A128" s="24"/>
      <c r="B128" s="39">
        <f>役務費!A47</f>
        <v>0</v>
      </c>
      <c r="C128" s="58">
        <f>役務費!G47</f>
        <v>0</v>
      </c>
      <c r="D128" s="67">
        <f>役務費!B47</f>
        <v>0</v>
      </c>
      <c r="E128" s="333">
        <f>役務費!E47</f>
        <v>0</v>
      </c>
      <c r="F128" s="334"/>
    </row>
    <row r="129" spans="1:6" outlineLevel="1" x14ac:dyDescent="0.15">
      <c r="A129" s="328"/>
      <c r="B129" s="329"/>
      <c r="C129" s="329"/>
      <c r="D129" s="329"/>
      <c r="E129" s="329"/>
      <c r="F129" s="330"/>
    </row>
    <row r="130" spans="1:6" outlineLevel="1" x14ac:dyDescent="0.15">
      <c r="A130" s="23"/>
      <c r="B130" s="39"/>
      <c r="C130" s="59"/>
      <c r="D130" s="67"/>
      <c r="E130" s="322"/>
      <c r="F130" s="323"/>
    </row>
    <row r="131" spans="1:6" outlineLevel="1" x14ac:dyDescent="0.15">
      <c r="A131" s="24" t="s">
        <v>148</v>
      </c>
      <c r="B131" s="36">
        <f>役務費!A52</f>
        <v>44910</v>
      </c>
      <c r="C131" s="58" t="str">
        <f>役務費!G52</f>
        <v>G1</v>
      </c>
      <c r="D131" s="64">
        <f>役務費!B52</f>
        <v>100000</v>
      </c>
      <c r="E131" s="331" t="str">
        <f>役務費!E52</f>
        <v>■■企業　△△会議事録作成代</v>
      </c>
      <c r="F131" s="332"/>
    </row>
    <row r="132" spans="1:6" outlineLevel="1" x14ac:dyDescent="0.15">
      <c r="A132" s="24"/>
      <c r="B132" s="36">
        <f>役務費!A53</f>
        <v>44946</v>
      </c>
      <c r="C132" s="58" t="str">
        <f>役務費!G53</f>
        <v>G2</v>
      </c>
      <c r="D132" s="64">
        <f>役務費!B53</f>
        <v>20000</v>
      </c>
      <c r="E132" s="331" t="str">
        <f>役務費!E53</f>
        <v>△△　○○成果報告会議事録作成代</v>
      </c>
      <c r="F132" s="332"/>
    </row>
    <row r="133" spans="1:6" outlineLevel="1" x14ac:dyDescent="0.15">
      <c r="A133" s="23"/>
      <c r="B133" s="39">
        <f>役務費!A54</f>
        <v>0</v>
      </c>
      <c r="C133" s="58" t="str">
        <f>役務費!G54</f>
        <v>G3</v>
      </c>
      <c r="D133" s="67">
        <f>役務費!B54</f>
        <v>0</v>
      </c>
      <c r="E133" s="322">
        <f>役務費!E54</f>
        <v>0</v>
      </c>
      <c r="F133" s="323"/>
    </row>
    <row r="134" spans="1:6" outlineLevel="1" x14ac:dyDescent="0.15">
      <c r="A134" s="23"/>
      <c r="B134" s="39">
        <f>役務費!A55</f>
        <v>0</v>
      </c>
      <c r="C134" s="58" t="str">
        <f>役務費!G55</f>
        <v>G4</v>
      </c>
      <c r="D134" s="67">
        <f>役務費!B55</f>
        <v>0</v>
      </c>
      <c r="E134" s="322">
        <f>役務費!E55</f>
        <v>0</v>
      </c>
      <c r="F134" s="323"/>
    </row>
    <row r="135" spans="1:6" outlineLevel="1" x14ac:dyDescent="0.15">
      <c r="A135" s="23"/>
      <c r="B135" s="39">
        <f>役務費!A56</f>
        <v>0</v>
      </c>
      <c r="C135" s="58" t="str">
        <f>役務費!G56</f>
        <v>G5</v>
      </c>
      <c r="D135" s="67">
        <f>役務費!B56</f>
        <v>0</v>
      </c>
      <c r="E135" s="322">
        <f>役務費!E56</f>
        <v>0</v>
      </c>
      <c r="F135" s="323"/>
    </row>
    <row r="136" spans="1:6" outlineLevel="1" x14ac:dyDescent="0.15">
      <c r="A136" s="23"/>
      <c r="B136" s="39">
        <f>役務費!A57</f>
        <v>0</v>
      </c>
      <c r="C136" s="58">
        <f>役務費!G57</f>
        <v>0</v>
      </c>
      <c r="D136" s="67">
        <f>役務費!B57</f>
        <v>0</v>
      </c>
      <c r="E136" s="324">
        <f>役務費!E57</f>
        <v>0</v>
      </c>
      <c r="F136" s="325"/>
    </row>
    <row r="137" spans="1:6" s="1" customFormat="1" ht="13.5" customHeight="1" x14ac:dyDescent="0.15">
      <c r="A137" s="26" t="s">
        <v>162</v>
      </c>
      <c r="B137" s="41"/>
      <c r="C137" s="55" t="s">
        <v>227</v>
      </c>
      <c r="D137" s="71">
        <f>SUMIF(C:C,"H*",D:D)</f>
        <v>1000000</v>
      </c>
      <c r="E137" s="81"/>
      <c r="F137" s="95"/>
    </row>
    <row r="138" spans="1:6" outlineLevel="1" x14ac:dyDescent="0.15">
      <c r="A138" s="27" t="s">
        <v>88</v>
      </c>
      <c r="B138" s="45" t="s">
        <v>90</v>
      </c>
      <c r="C138" s="57" t="s">
        <v>8</v>
      </c>
      <c r="D138" s="63"/>
      <c r="E138" s="57" t="s">
        <v>6</v>
      </c>
      <c r="F138" s="91" t="s">
        <v>11</v>
      </c>
    </row>
    <row r="139" spans="1:6" outlineLevel="1" x14ac:dyDescent="0.15">
      <c r="A139" s="28" t="s">
        <v>161</v>
      </c>
      <c r="B139" s="36">
        <f>委託料!A6</f>
        <v>44941</v>
      </c>
      <c r="C139" s="43" t="str">
        <f>委託料!E6</f>
        <v>H1</v>
      </c>
      <c r="D139" s="64">
        <f>委託料!B6</f>
        <v>1000000</v>
      </c>
      <c r="E139" s="82" t="str">
        <f>委託料!C6</f>
        <v>●●社　◆◆事業HP改修</v>
      </c>
      <c r="F139" s="92" t="str">
        <f>委託料!D6</f>
        <v>●●社</v>
      </c>
    </row>
    <row r="140" spans="1:6" outlineLevel="1" x14ac:dyDescent="0.15">
      <c r="A140" s="32"/>
      <c r="B140" s="36">
        <f>委託料!A7</f>
        <v>0</v>
      </c>
      <c r="C140" s="43" t="str">
        <f>委託料!E7</f>
        <v>H2</v>
      </c>
      <c r="D140" s="64">
        <f>委託料!B7</f>
        <v>0</v>
      </c>
      <c r="E140" s="82">
        <f>委託料!C7</f>
        <v>0</v>
      </c>
      <c r="F140" s="92">
        <f>委託料!D7</f>
        <v>0</v>
      </c>
    </row>
    <row r="141" spans="1:6" outlineLevel="1" x14ac:dyDescent="0.15">
      <c r="A141" s="32"/>
      <c r="B141" s="36">
        <f>委託料!A8</f>
        <v>0</v>
      </c>
      <c r="C141" s="43" t="str">
        <f>委託料!E8</f>
        <v>H3</v>
      </c>
      <c r="D141" s="64">
        <f>委託料!B8</f>
        <v>0</v>
      </c>
      <c r="E141" s="82">
        <f>委託料!C8</f>
        <v>0</v>
      </c>
      <c r="F141" s="92">
        <f>委託料!D8</f>
        <v>0</v>
      </c>
    </row>
    <row r="142" spans="1:6" outlineLevel="1" x14ac:dyDescent="0.15">
      <c r="A142" s="32"/>
      <c r="B142" s="36">
        <f>委託料!A9</f>
        <v>0</v>
      </c>
      <c r="C142" s="43" t="str">
        <f>委託料!E9</f>
        <v>H4</v>
      </c>
      <c r="D142" s="64">
        <f>委託料!B9</f>
        <v>0</v>
      </c>
      <c r="E142" s="82">
        <f>委託料!C9</f>
        <v>0</v>
      </c>
      <c r="F142" s="92">
        <f>委託料!D9</f>
        <v>0</v>
      </c>
    </row>
    <row r="143" spans="1:6" outlineLevel="1" x14ac:dyDescent="0.15">
      <c r="A143" s="32"/>
      <c r="B143" s="36">
        <f>委託料!A10</f>
        <v>0</v>
      </c>
      <c r="C143" s="43" t="str">
        <f>委託料!E10</f>
        <v>H5</v>
      </c>
      <c r="D143" s="64">
        <f>委託料!B10</f>
        <v>0</v>
      </c>
      <c r="E143" s="82">
        <f>委託料!C10</f>
        <v>0</v>
      </c>
      <c r="F143" s="92">
        <f>委託料!D10</f>
        <v>0</v>
      </c>
    </row>
    <row r="144" spans="1:6" outlineLevel="1" x14ac:dyDescent="0.15">
      <c r="A144" s="32"/>
      <c r="B144" s="37"/>
      <c r="C144" s="43">
        <f>委託料!E11</f>
        <v>0</v>
      </c>
      <c r="D144" s="65"/>
      <c r="E144" s="83"/>
      <c r="F144" s="96"/>
    </row>
    <row r="145" spans="1:9" s="1" customFormat="1" ht="13.5" customHeight="1" x14ac:dyDescent="0.15">
      <c r="A145" s="26" t="s">
        <v>147</v>
      </c>
      <c r="B145" s="41"/>
      <c r="C145" s="55" t="s">
        <v>227</v>
      </c>
      <c r="D145" s="71">
        <f>SUMIF(C:C,"I*",D:D)</f>
        <v>23000</v>
      </c>
      <c r="E145" s="84"/>
      <c r="F145" s="90"/>
    </row>
    <row r="146" spans="1:9" outlineLevel="1" x14ac:dyDescent="0.15">
      <c r="A146" s="27" t="s">
        <v>88</v>
      </c>
      <c r="B146" s="45" t="s">
        <v>90</v>
      </c>
      <c r="C146" s="57" t="s">
        <v>8</v>
      </c>
      <c r="D146" s="63"/>
      <c r="E146" s="57" t="s">
        <v>6</v>
      </c>
      <c r="F146" s="91" t="s">
        <v>86</v>
      </c>
    </row>
    <row r="147" spans="1:9" outlineLevel="1" x14ac:dyDescent="0.15">
      <c r="A147" s="28" t="s">
        <v>149</v>
      </c>
      <c r="B147" s="36">
        <f>使用料!A6</f>
        <v>44824</v>
      </c>
      <c r="C147" s="43" t="str">
        <f>使用料!E6</f>
        <v>I1</v>
      </c>
      <c r="D147" s="64">
        <f>使用料!B6</f>
        <v>20000</v>
      </c>
      <c r="E147" s="79" t="str">
        <f>使用料!C6</f>
        <v>○○ビル　会議室使用料　</v>
      </c>
      <c r="F147" s="92" t="str">
        <f>使用料!D6</f>
        <v>■■会議</v>
      </c>
    </row>
    <row r="148" spans="1:9" outlineLevel="1" x14ac:dyDescent="0.15">
      <c r="A148" s="28"/>
      <c r="B148" s="36">
        <f>使用料!A7</f>
        <v>44946</v>
      </c>
      <c r="C148" s="43" t="str">
        <f>使用料!E7</f>
        <v>I2</v>
      </c>
      <c r="D148" s="64">
        <f>使用料!B7</f>
        <v>3000</v>
      </c>
      <c r="E148" s="79" t="str">
        <f>使用料!C7</f>
        <v>●●会館202会議室使用料　</v>
      </c>
      <c r="F148" s="92" t="str">
        <f>使用料!D7</f>
        <v>△△事業成果報告会</v>
      </c>
    </row>
    <row r="149" spans="1:9" outlineLevel="1" x14ac:dyDescent="0.15">
      <c r="A149" s="28"/>
      <c r="B149" s="36">
        <f>使用料!A8</f>
        <v>0</v>
      </c>
      <c r="C149" s="43" t="str">
        <f>使用料!E8</f>
        <v>I3</v>
      </c>
      <c r="D149" s="64">
        <f>使用料!B8</f>
        <v>0</v>
      </c>
      <c r="E149" s="79">
        <f>使用料!C8</f>
        <v>0</v>
      </c>
      <c r="F149" s="92">
        <f>使用料!D8</f>
        <v>0</v>
      </c>
    </row>
    <row r="150" spans="1:9" outlineLevel="1" x14ac:dyDescent="0.15">
      <c r="A150" s="28"/>
      <c r="B150" s="36">
        <f>使用料!A9</f>
        <v>0</v>
      </c>
      <c r="C150" s="43" t="str">
        <f>使用料!E9</f>
        <v>I4</v>
      </c>
      <c r="D150" s="64">
        <f>使用料!B9</f>
        <v>0</v>
      </c>
      <c r="E150" s="79">
        <f>使用料!C9</f>
        <v>0</v>
      </c>
      <c r="F150" s="92">
        <f>使用料!D9</f>
        <v>0</v>
      </c>
    </row>
    <row r="151" spans="1:9" outlineLevel="1" x14ac:dyDescent="0.15">
      <c r="A151" s="28"/>
      <c r="B151" s="36">
        <f>使用料!A10</f>
        <v>0</v>
      </c>
      <c r="C151" s="43" t="str">
        <f>使用料!E10</f>
        <v>I5</v>
      </c>
      <c r="D151" s="64">
        <f>使用料!B10</f>
        <v>0</v>
      </c>
      <c r="E151" s="79">
        <f>使用料!C10</f>
        <v>0</v>
      </c>
      <c r="F151" s="92">
        <f>使用料!D10</f>
        <v>0</v>
      </c>
    </row>
    <row r="152" spans="1:9" outlineLevel="1" x14ac:dyDescent="0.15">
      <c r="A152" s="28"/>
      <c r="B152" s="36">
        <f>使用料!A11</f>
        <v>0</v>
      </c>
      <c r="C152" s="43">
        <f>使用料!E11</f>
        <v>0</v>
      </c>
      <c r="D152" s="64">
        <f>使用料!B11</f>
        <v>0</v>
      </c>
      <c r="E152" s="79">
        <f>使用料!C11</f>
        <v>0</v>
      </c>
      <c r="F152" s="92">
        <f>使用料!D11</f>
        <v>0</v>
      </c>
    </row>
    <row r="153" spans="1:9" x14ac:dyDescent="0.15">
      <c r="A153" s="33" t="s">
        <v>205</v>
      </c>
      <c r="B153" s="48"/>
      <c r="C153" s="61"/>
      <c r="D153" s="73">
        <f>SUMIF(A:A,"【人件費計】",D:D)+SUMIF(A:A,"【旅費計】",D:D)+SUMIF(A:A,"【庁費】",D:D)</f>
        <v>12298538.250340136</v>
      </c>
      <c r="E153" s="326"/>
      <c r="F153" s="327"/>
    </row>
    <row r="154" spans="1:9" x14ac:dyDescent="0.15">
      <c r="D154" s="74"/>
    </row>
    <row r="155" spans="1:9" x14ac:dyDescent="0.15">
      <c r="H155" s="74"/>
      <c r="I155" s="17"/>
    </row>
    <row r="156" spans="1:9" x14ac:dyDescent="0.15">
      <c r="I156" s="17"/>
    </row>
    <row r="157" spans="1:9" x14ac:dyDescent="0.15">
      <c r="D157" s="74"/>
      <c r="H157" s="74"/>
      <c r="I157" s="17"/>
    </row>
    <row r="158" spans="1:9" x14ac:dyDescent="0.15">
      <c r="D158" s="74"/>
      <c r="H158" s="74"/>
      <c r="I158" s="17"/>
    </row>
    <row r="159" spans="1:9" x14ac:dyDescent="0.15">
      <c r="D159" s="74"/>
    </row>
    <row r="160" spans="1:9" x14ac:dyDescent="0.15">
      <c r="D160" s="74"/>
    </row>
    <row r="161" spans="4:4" x14ac:dyDescent="0.15">
      <c r="D161" s="74"/>
    </row>
    <row r="162" spans="4:4" x14ac:dyDescent="0.15">
      <c r="D162" s="74"/>
    </row>
  </sheetData>
  <mergeCells count="64">
    <mergeCell ref="E5:F5"/>
    <mergeCell ref="E6:F6"/>
    <mergeCell ref="E7:F7"/>
    <mergeCell ref="E8:F8"/>
    <mergeCell ref="E9:F9"/>
    <mergeCell ref="E10:F10"/>
    <mergeCell ref="E11:F11"/>
    <mergeCell ref="E13:F13"/>
    <mergeCell ref="E14:F14"/>
    <mergeCell ref="E15:F15"/>
    <mergeCell ref="E16:F16"/>
    <mergeCell ref="E17:F17"/>
    <mergeCell ref="E50:F50"/>
    <mergeCell ref="E52:F52"/>
    <mergeCell ref="E53:F53"/>
    <mergeCell ref="E54:F54"/>
    <mergeCell ref="E55:F55"/>
    <mergeCell ref="E56:F56"/>
    <mergeCell ref="E57:F57"/>
    <mergeCell ref="E70:F70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A106:F106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34:F134"/>
    <mergeCell ref="E135:F135"/>
    <mergeCell ref="E136:F136"/>
    <mergeCell ref="E153:F153"/>
    <mergeCell ref="A129:F129"/>
    <mergeCell ref="E130:F130"/>
    <mergeCell ref="E131:F131"/>
    <mergeCell ref="E132:F132"/>
    <mergeCell ref="E133:F1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&amp;R&amp;A　&amp;P/&amp;"/,標準"&amp;N</oddFooter>
  </headerFooter>
  <ignoredErrors>
    <ignoredError xmlns:x16r3="http://schemas.microsoft.com/office/spreadsheetml/2018/08/main" sqref="F141" x16r3:misleadingForma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2"/>
  <sheetViews>
    <sheetView tabSelected="1" view="pageBreakPreview" zoomScale="90" zoomScaleNormal="70" zoomScaleSheetLayoutView="90" workbookViewId="0">
      <selection activeCell="K21" sqref="K21"/>
    </sheetView>
  </sheetViews>
  <sheetFormatPr defaultColWidth="9" defaultRowHeight="13.5" outlineLevelRow="1" x14ac:dyDescent="0.15"/>
  <cols>
    <col min="1" max="1" width="11.375" style="1" customWidth="1"/>
    <col min="2" max="2" width="17.875" style="1" customWidth="1"/>
    <col min="3" max="14" width="11" style="97" customWidth="1"/>
    <col min="15" max="15" width="11.25" style="85" customWidth="1"/>
    <col min="16" max="17" width="12.75" style="98" customWidth="1"/>
    <col min="18" max="18" width="10.125" style="98" customWidth="1"/>
    <col min="19" max="19" width="2.5" style="1" bestFit="1" customWidth="1"/>
    <col min="20" max="20" width="9" style="98"/>
    <col min="21" max="21" width="2.5" style="98" bestFit="1" customWidth="1"/>
    <col min="22" max="22" width="14.75" style="1" bestFit="1" customWidth="1"/>
    <col min="23" max="16384" width="9" style="1"/>
  </cols>
  <sheetData>
    <row r="1" spans="1:22" x14ac:dyDescent="0.15">
      <c r="A1" s="100" t="str">
        <f>設定!B1&amp;"　"&amp;設定!B2</f>
        <v>令和４年度　住宅ストック維持・向上促進事業</v>
      </c>
      <c r="B1" s="117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308" t="str">
        <f>設定!B4</f>
        <v>令和５年●●月○○日</v>
      </c>
      <c r="P1" s="100"/>
      <c r="Q1" s="100"/>
    </row>
    <row r="2" spans="1:22" x14ac:dyDescent="0.15">
      <c r="A2" s="1" t="s">
        <v>166</v>
      </c>
      <c r="B2" s="117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86" t="str">
        <f>設定!$B$3</f>
        <v>協議会の名称</v>
      </c>
      <c r="P2" s="100"/>
      <c r="Q2" s="100"/>
    </row>
    <row r="3" spans="1:22" ht="16.5" customHeight="1" x14ac:dyDescent="0.15">
      <c r="C3" s="129"/>
      <c r="D3" s="129"/>
    </row>
    <row r="4" spans="1:22" x14ac:dyDescent="0.15">
      <c r="A4" s="101" t="s">
        <v>49</v>
      </c>
      <c r="B4" s="118"/>
      <c r="C4" s="304" t="s">
        <v>257</v>
      </c>
      <c r="D4" s="141"/>
      <c r="E4" s="141"/>
      <c r="F4" s="141"/>
      <c r="G4" s="141"/>
      <c r="H4" s="141"/>
      <c r="I4" s="141"/>
      <c r="J4" s="141"/>
      <c r="K4" s="141"/>
      <c r="L4" s="304" t="s">
        <v>261</v>
      </c>
      <c r="M4" s="141"/>
      <c r="N4" s="141"/>
      <c r="O4" s="148"/>
    </row>
    <row r="5" spans="1:22" ht="15" customHeight="1" x14ac:dyDescent="0.15">
      <c r="A5" s="347" t="s">
        <v>82</v>
      </c>
      <c r="B5" s="348"/>
      <c r="C5" s="130" t="s">
        <v>27</v>
      </c>
      <c r="D5" s="130" t="s">
        <v>7</v>
      </c>
      <c r="E5" s="130" t="s">
        <v>3</v>
      </c>
      <c r="F5" s="130" t="s">
        <v>30</v>
      </c>
      <c r="G5" s="130" t="s">
        <v>32</v>
      </c>
      <c r="H5" s="130" t="s">
        <v>35</v>
      </c>
      <c r="I5" s="130" t="s">
        <v>20</v>
      </c>
      <c r="J5" s="130" t="s">
        <v>38</v>
      </c>
      <c r="K5" s="130" t="s">
        <v>5</v>
      </c>
      <c r="L5" s="130" t="s">
        <v>40</v>
      </c>
      <c r="M5" s="130" t="s">
        <v>46</v>
      </c>
      <c r="N5" s="146" t="s">
        <v>33</v>
      </c>
      <c r="O5" s="149" t="s">
        <v>9</v>
      </c>
      <c r="P5" s="158"/>
      <c r="Q5" s="158"/>
      <c r="V5" s="158"/>
    </row>
    <row r="6" spans="1:22" ht="15" customHeight="1" x14ac:dyDescent="0.15">
      <c r="A6" s="102" t="s">
        <v>196</v>
      </c>
      <c r="B6" s="119" t="s">
        <v>79</v>
      </c>
      <c r="C6" s="131"/>
      <c r="D6" s="131"/>
      <c r="E6" s="131"/>
      <c r="F6" s="131">
        <v>700000</v>
      </c>
      <c r="G6" s="131">
        <v>700000</v>
      </c>
      <c r="H6" s="131">
        <v>700000</v>
      </c>
      <c r="I6" s="131">
        <v>700000</v>
      </c>
      <c r="J6" s="131">
        <v>700000</v>
      </c>
      <c r="K6" s="131">
        <v>700000</v>
      </c>
      <c r="L6" s="131">
        <v>700000</v>
      </c>
      <c r="M6" s="131"/>
      <c r="N6" s="131"/>
      <c r="O6" s="150"/>
      <c r="V6" s="161"/>
    </row>
    <row r="7" spans="1:22" ht="15" customHeight="1" x14ac:dyDescent="0.15">
      <c r="A7" s="103"/>
      <c r="B7" s="120" t="s">
        <v>87</v>
      </c>
      <c r="C7" s="132"/>
      <c r="D7" s="132"/>
      <c r="E7" s="132"/>
      <c r="F7" s="132">
        <v>70000</v>
      </c>
      <c r="G7" s="132">
        <v>70000</v>
      </c>
      <c r="H7" s="132">
        <v>70000</v>
      </c>
      <c r="I7" s="132">
        <v>70000</v>
      </c>
      <c r="J7" s="132">
        <v>70000</v>
      </c>
      <c r="K7" s="132">
        <v>70000</v>
      </c>
      <c r="L7" s="132">
        <v>70000</v>
      </c>
      <c r="M7" s="132"/>
      <c r="N7" s="132"/>
      <c r="O7" s="151"/>
      <c r="P7" s="1"/>
      <c r="Q7" s="1"/>
      <c r="R7" s="1"/>
      <c r="T7" s="1"/>
      <c r="U7" s="1"/>
    </row>
    <row r="8" spans="1:22" ht="15" customHeight="1" x14ac:dyDescent="0.15">
      <c r="A8" s="103"/>
      <c r="B8" s="120" t="s">
        <v>24</v>
      </c>
      <c r="C8" s="133"/>
      <c r="D8" s="133"/>
      <c r="E8" s="142"/>
      <c r="F8" s="133">
        <v>1</v>
      </c>
      <c r="G8" s="133">
        <v>1</v>
      </c>
      <c r="H8" s="133">
        <v>1</v>
      </c>
      <c r="I8" s="133">
        <v>1</v>
      </c>
      <c r="J8" s="133">
        <v>1</v>
      </c>
      <c r="K8" s="133">
        <v>1</v>
      </c>
      <c r="L8" s="133">
        <v>1</v>
      </c>
      <c r="M8" s="133">
        <v>0</v>
      </c>
      <c r="N8" s="133">
        <v>0</v>
      </c>
      <c r="O8" s="152"/>
      <c r="Q8" s="161"/>
    </row>
    <row r="9" spans="1:22" ht="15" customHeight="1" x14ac:dyDescent="0.15">
      <c r="A9" s="103" t="s">
        <v>176</v>
      </c>
      <c r="B9" s="310" t="s">
        <v>265</v>
      </c>
      <c r="C9" s="311">
        <f t="shared" ref="C9:N9" si="0">C6*C8</f>
        <v>0</v>
      </c>
      <c r="D9" s="311">
        <f t="shared" si="0"/>
        <v>0</v>
      </c>
      <c r="E9" s="312">
        <f t="shared" si="0"/>
        <v>0</v>
      </c>
      <c r="F9" s="311">
        <f t="shared" si="0"/>
        <v>700000</v>
      </c>
      <c r="G9" s="311">
        <f t="shared" si="0"/>
        <v>700000</v>
      </c>
      <c r="H9" s="311">
        <f t="shared" si="0"/>
        <v>700000</v>
      </c>
      <c r="I9" s="311">
        <f t="shared" si="0"/>
        <v>700000</v>
      </c>
      <c r="J9" s="311">
        <f t="shared" si="0"/>
        <v>700000</v>
      </c>
      <c r="K9" s="311">
        <f t="shared" si="0"/>
        <v>700000</v>
      </c>
      <c r="L9" s="311">
        <f t="shared" si="0"/>
        <v>700000</v>
      </c>
      <c r="M9" s="311">
        <f t="shared" si="0"/>
        <v>0</v>
      </c>
      <c r="N9" s="313">
        <f t="shared" si="0"/>
        <v>0</v>
      </c>
      <c r="O9" s="314">
        <f>SUM(C9:N9)</f>
        <v>4900000</v>
      </c>
      <c r="P9" s="159"/>
      <c r="Q9" s="159"/>
      <c r="R9" s="159"/>
      <c r="T9" s="159"/>
    </row>
    <row r="10" spans="1:22" ht="15" customHeight="1" x14ac:dyDescent="0.15">
      <c r="A10" s="104" t="str">
        <f>A9</f>
        <v>社員A</v>
      </c>
      <c r="B10" s="121" t="s">
        <v>266</v>
      </c>
      <c r="C10" s="134">
        <f t="shared" ref="C10:N10" si="1">C7*C8</f>
        <v>0</v>
      </c>
      <c r="D10" s="134">
        <f t="shared" si="1"/>
        <v>0</v>
      </c>
      <c r="E10" s="134">
        <f t="shared" si="1"/>
        <v>0</v>
      </c>
      <c r="F10" s="134">
        <f t="shared" si="1"/>
        <v>70000</v>
      </c>
      <c r="G10" s="134">
        <f t="shared" si="1"/>
        <v>70000</v>
      </c>
      <c r="H10" s="134">
        <f t="shared" si="1"/>
        <v>70000</v>
      </c>
      <c r="I10" s="134">
        <f t="shared" si="1"/>
        <v>70000</v>
      </c>
      <c r="J10" s="134">
        <f t="shared" si="1"/>
        <v>70000</v>
      </c>
      <c r="K10" s="134">
        <f t="shared" si="1"/>
        <v>70000</v>
      </c>
      <c r="L10" s="134">
        <f t="shared" si="1"/>
        <v>70000</v>
      </c>
      <c r="M10" s="134">
        <f t="shared" si="1"/>
        <v>0</v>
      </c>
      <c r="N10" s="134">
        <f t="shared" si="1"/>
        <v>0</v>
      </c>
      <c r="O10" s="153">
        <f>SUM(C10:N10)</f>
        <v>490000</v>
      </c>
      <c r="P10" s="159"/>
      <c r="Q10" s="159"/>
      <c r="R10" s="159"/>
      <c r="T10" s="159"/>
      <c r="V10" s="158"/>
    </row>
    <row r="11" spans="1:22" ht="15" customHeight="1" collapsed="1" x14ac:dyDescent="0.15">
      <c r="A11" s="102" t="s">
        <v>197</v>
      </c>
      <c r="B11" s="119" t="s">
        <v>79</v>
      </c>
      <c r="C11" s="131">
        <v>0</v>
      </c>
      <c r="D11" s="131">
        <v>0</v>
      </c>
      <c r="E11" s="131">
        <v>0</v>
      </c>
      <c r="F11" s="131">
        <v>350000</v>
      </c>
      <c r="G11" s="131">
        <v>350000</v>
      </c>
      <c r="H11" s="131">
        <v>350000</v>
      </c>
      <c r="I11" s="131">
        <v>350000</v>
      </c>
      <c r="J11" s="131">
        <v>350000</v>
      </c>
      <c r="K11" s="131">
        <v>350000</v>
      </c>
      <c r="L11" s="131">
        <v>350000</v>
      </c>
      <c r="M11" s="131">
        <v>0</v>
      </c>
      <c r="N11" s="131">
        <v>0</v>
      </c>
      <c r="O11" s="150"/>
      <c r="V11" s="161"/>
    </row>
    <row r="12" spans="1:22" ht="15" customHeight="1" x14ac:dyDescent="0.15">
      <c r="A12" s="103"/>
      <c r="B12" s="120" t="s">
        <v>87</v>
      </c>
      <c r="C12" s="132">
        <v>0</v>
      </c>
      <c r="D12" s="132">
        <v>0</v>
      </c>
      <c r="E12" s="132">
        <v>0</v>
      </c>
      <c r="F12" s="132">
        <v>30000</v>
      </c>
      <c r="G12" s="132">
        <v>30000</v>
      </c>
      <c r="H12" s="132">
        <v>30000</v>
      </c>
      <c r="I12" s="132">
        <v>30000</v>
      </c>
      <c r="J12" s="132">
        <v>30000</v>
      </c>
      <c r="K12" s="132">
        <v>30000</v>
      </c>
      <c r="L12" s="132">
        <v>30000</v>
      </c>
      <c r="M12" s="132">
        <v>0</v>
      </c>
      <c r="N12" s="132">
        <v>0</v>
      </c>
      <c r="O12" s="151"/>
      <c r="P12" s="1"/>
      <c r="Q12" s="1"/>
    </row>
    <row r="13" spans="1:22" ht="15" customHeight="1" x14ac:dyDescent="0.15">
      <c r="A13" s="103"/>
      <c r="B13" s="120" t="s">
        <v>24</v>
      </c>
      <c r="C13" s="133">
        <v>0</v>
      </c>
      <c r="D13" s="133">
        <v>0</v>
      </c>
      <c r="E13" s="133">
        <v>0</v>
      </c>
      <c r="F13" s="133">
        <f>74/147</f>
        <v>0.50340136054421769</v>
      </c>
      <c r="G13" s="133">
        <f>18/147</f>
        <v>0.12244897959183673</v>
      </c>
      <c r="H13" s="133">
        <f>80/147</f>
        <v>0.54421768707482998</v>
      </c>
      <c r="I13" s="133">
        <f>60/120</f>
        <v>0.5</v>
      </c>
      <c r="J13" s="133">
        <v>0.75</v>
      </c>
      <c r="K13" s="133">
        <v>0.75</v>
      </c>
      <c r="L13" s="133">
        <v>0.88</v>
      </c>
      <c r="M13" s="133">
        <v>0</v>
      </c>
      <c r="N13" s="133">
        <v>0</v>
      </c>
      <c r="O13" s="152"/>
      <c r="Q13" s="161"/>
    </row>
    <row r="14" spans="1:22" ht="15" customHeight="1" x14ac:dyDescent="0.15">
      <c r="A14" s="103" t="s">
        <v>177</v>
      </c>
      <c r="B14" s="310" t="s">
        <v>265</v>
      </c>
      <c r="C14" s="311">
        <f t="shared" ref="C14:N14" si="2">C11*C13</f>
        <v>0</v>
      </c>
      <c r="D14" s="311">
        <f t="shared" si="2"/>
        <v>0</v>
      </c>
      <c r="E14" s="312">
        <f t="shared" si="2"/>
        <v>0</v>
      </c>
      <c r="F14" s="311">
        <f t="shared" si="2"/>
        <v>176190.47619047618</v>
      </c>
      <c r="G14" s="311">
        <f t="shared" si="2"/>
        <v>42857.142857142855</v>
      </c>
      <c r="H14" s="311">
        <f t="shared" si="2"/>
        <v>190476.1904761905</v>
      </c>
      <c r="I14" s="311">
        <f t="shared" si="2"/>
        <v>175000</v>
      </c>
      <c r="J14" s="311">
        <f t="shared" si="2"/>
        <v>262500</v>
      </c>
      <c r="K14" s="311">
        <f t="shared" si="2"/>
        <v>262500</v>
      </c>
      <c r="L14" s="311">
        <f t="shared" si="2"/>
        <v>308000</v>
      </c>
      <c r="M14" s="311">
        <f t="shared" si="2"/>
        <v>0</v>
      </c>
      <c r="N14" s="313">
        <f t="shared" si="2"/>
        <v>0</v>
      </c>
      <c r="O14" s="314">
        <f>SUM(C14:N14)</f>
        <v>1417523.8095238097</v>
      </c>
      <c r="P14" s="159"/>
      <c r="Q14" s="159"/>
      <c r="R14" s="159"/>
      <c r="T14" s="159"/>
    </row>
    <row r="15" spans="1:22" ht="15" customHeight="1" x14ac:dyDescent="0.15">
      <c r="A15" s="104" t="str">
        <f>A14</f>
        <v>社員B</v>
      </c>
      <c r="B15" s="121" t="s">
        <v>266</v>
      </c>
      <c r="C15" s="134">
        <f t="shared" ref="C15:N15" si="3">C12*C13</f>
        <v>0</v>
      </c>
      <c r="D15" s="134">
        <f t="shared" si="3"/>
        <v>0</v>
      </c>
      <c r="E15" s="134">
        <f t="shared" si="3"/>
        <v>0</v>
      </c>
      <c r="F15" s="134">
        <f t="shared" si="3"/>
        <v>15102.040816326531</v>
      </c>
      <c r="G15" s="134">
        <f t="shared" si="3"/>
        <v>3673.4693877551022</v>
      </c>
      <c r="H15" s="134">
        <f t="shared" si="3"/>
        <v>16326.5306122449</v>
      </c>
      <c r="I15" s="134">
        <f t="shared" si="3"/>
        <v>15000</v>
      </c>
      <c r="J15" s="134">
        <f t="shared" si="3"/>
        <v>22500</v>
      </c>
      <c r="K15" s="134">
        <f t="shared" si="3"/>
        <v>22500</v>
      </c>
      <c r="L15" s="134">
        <f t="shared" si="3"/>
        <v>26400</v>
      </c>
      <c r="M15" s="134">
        <f t="shared" si="3"/>
        <v>0</v>
      </c>
      <c r="N15" s="134">
        <f t="shared" si="3"/>
        <v>0</v>
      </c>
      <c r="O15" s="153">
        <f>SUM(C15:N15)</f>
        <v>121502.04081632654</v>
      </c>
      <c r="P15" s="159"/>
      <c r="Q15" s="159"/>
      <c r="R15" s="159"/>
      <c r="T15" s="159"/>
    </row>
    <row r="16" spans="1:22" ht="15" customHeight="1" collapsed="1" x14ac:dyDescent="0.15">
      <c r="A16" s="102" t="s">
        <v>241</v>
      </c>
      <c r="B16" s="119" t="s">
        <v>79</v>
      </c>
      <c r="C16" s="131">
        <v>0</v>
      </c>
      <c r="D16" s="131"/>
      <c r="E16" s="131"/>
      <c r="F16" s="131">
        <v>300000</v>
      </c>
      <c r="G16" s="131">
        <v>300000</v>
      </c>
      <c r="H16" s="131">
        <v>0</v>
      </c>
      <c r="I16" s="131">
        <v>0</v>
      </c>
      <c r="J16" s="131">
        <v>0</v>
      </c>
      <c r="K16" s="131">
        <v>300000</v>
      </c>
      <c r="L16" s="131">
        <v>300000</v>
      </c>
      <c r="M16" s="131">
        <v>0</v>
      </c>
      <c r="N16" s="131">
        <v>0</v>
      </c>
      <c r="O16" s="150"/>
    </row>
    <row r="17" spans="1:23" ht="15" customHeight="1" x14ac:dyDescent="0.15">
      <c r="A17" s="103"/>
      <c r="B17" s="120" t="s">
        <v>24</v>
      </c>
      <c r="C17" s="133">
        <v>0</v>
      </c>
      <c r="D17" s="133"/>
      <c r="E17" s="142"/>
      <c r="F17" s="133">
        <v>0.8</v>
      </c>
      <c r="G17" s="133">
        <v>0.8</v>
      </c>
      <c r="H17" s="133">
        <v>0</v>
      </c>
      <c r="I17" s="133">
        <v>0</v>
      </c>
      <c r="J17" s="133">
        <v>0</v>
      </c>
      <c r="K17" s="133">
        <v>1</v>
      </c>
      <c r="L17" s="133">
        <v>1</v>
      </c>
      <c r="M17" s="133">
        <v>0</v>
      </c>
      <c r="N17" s="133">
        <v>0</v>
      </c>
      <c r="O17" s="152"/>
    </row>
    <row r="18" spans="1:23" ht="15" customHeight="1" x14ac:dyDescent="0.15">
      <c r="A18" s="103" t="s">
        <v>178</v>
      </c>
      <c r="B18" s="310" t="s">
        <v>265</v>
      </c>
      <c r="C18" s="134">
        <f t="shared" ref="C18:N18" si="4">C16*C17</f>
        <v>0</v>
      </c>
      <c r="D18" s="134">
        <f t="shared" si="4"/>
        <v>0</v>
      </c>
      <c r="E18" s="315">
        <f t="shared" si="4"/>
        <v>0</v>
      </c>
      <c r="F18" s="134">
        <f t="shared" si="4"/>
        <v>240000</v>
      </c>
      <c r="G18" s="134">
        <f t="shared" si="4"/>
        <v>240000</v>
      </c>
      <c r="H18" s="134">
        <f t="shared" si="4"/>
        <v>0</v>
      </c>
      <c r="I18" s="134">
        <f t="shared" si="4"/>
        <v>0</v>
      </c>
      <c r="J18" s="134">
        <f t="shared" si="4"/>
        <v>0</v>
      </c>
      <c r="K18" s="134">
        <f t="shared" si="4"/>
        <v>300000</v>
      </c>
      <c r="L18" s="134">
        <f t="shared" si="4"/>
        <v>300000</v>
      </c>
      <c r="M18" s="134">
        <f t="shared" si="4"/>
        <v>0</v>
      </c>
      <c r="N18" s="316">
        <f t="shared" si="4"/>
        <v>0</v>
      </c>
      <c r="O18" s="153">
        <f>SUM(C18:N18)</f>
        <v>1080000</v>
      </c>
      <c r="P18" s="159"/>
      <c r="Q18" s="159"/>
      <c r="R18" s="159"/>
      <c r="T18" s="159"/>
    </row>
    <row r="19" spans="1:23" ht="15" customHeight="1" x14ac:dyDescent="0.15">
      <c r="A19" s="102" t="s">
        <v>253</v>
      </c>
      <c r="B19" s="119" t="s">
        <v>79</v>
      </c>
      <c r="C19" s="131"/>
      <c r="D19" s="131"/>
      <c r="E19" s="131"/>
      <c r="F19" s="131"/>
      <c r="G19" s="131">
        <v>400000</v>
      </c>
      <c r="H19" s="131">
        <v>400000</v>
      </c>
      <c r="I19" s="131">
        <v>400000</v>
      </c>
      <c r="J19" s="131">
        <v>400000</v>
      </c>
      <c r="K19" s="131"/>
      <c r="L19" s="131"/>
      <c r="M19" s="131"/>
      <c r="N19" s="131"/>
      <c r="O19" s="150"/>
      <c r="P19" s="159"/>
      <c r="Q19" s="159"/>
      <c r="R19" s="159"/>
      <c r="T19" s="159"/>
    </row>
    <row r="20" spans="1:23" ht="15" customHeight="1" x14ac:dyDescent="0.15">
      <c r="A20" s="103"/>
      <c r="B20" s="120" t="s">
        <v>24</v>
      </c>
      <c r="C20" s="133"/>
      <c r="D20" s="133"/>
      <c r="E20" s="133"/>
      <c r="F20" s="133"/>
      <c r="G20" s="133">
        <v>0.5</v>
      </c>
      <c r="H20" s="133">
        <v>1</v>
      </c>
      <c r="I20" s="133">
        <v>1</v>
      </c>
      <c r="J20" s="133">
        <v>1</v>
      </c>
      <c r="K20" s="133"/>
      <c r="L20" s="133"/>
      <c r="M20" s="133">
        <v>0</v>
      </c>
      <c r="N20" s="133">
        <v>0</v>
      </c>
      <c r="O20" s="152"/>
      <c r="P20" s="159"/>
      <c r="Q20" s="159"/>
      <c r="R20" s="159"/>
      <c r="T20" s="159"/>
    </row>
    <row r="21" spans="1:23" ht="15" customHeight="1" x14ac:dyDescent="0.15">
      <c r="A21" s="103" t="s">
        <v>42</v>
      </c>
      <c r="B21" s="310" t="s">
        <v>265</v>
      </c>
      <c r="C21" s="134">
        <f t="shared" ref="C21:N21" si="5">C19*C20</f>
        <v>0</v>
      </c>
      <c r="D21" s="134">
        <f t="shared" si="5"/>
        <v>0</v>
      </c>
      <c r="E21" s="315">
        <f t="shared" si="5"/>
        <v>0</v>
      </c>
      <c r="F21" s="134">
        <f t="shared" si="5"/>
        <v>0</v>
      </c>
      <c r="G21" s="134">
        <f t="shared" si="5"/>
        <v>200000</v>
      </c>
      <c r="H21" s="134">
        <f t="shared" si="5"/>
        <v>400000</v>
      </c>
      <c r="I21" s="134">
        <f t="shared" si="5"/>
        <v>400000</v>
      </c>
      <c r="J21" s="134">
        <f t="shared" si="5"/>
        <v>400000</v>
      </c>
      <c r="K21" s="134">
        <f t="shared" si="5"/>
        <v>0</v>
      </c>
      <c r="L21" s="134">
        <f t="shared" si="5"/>
        <v>0</v>
      </c>
      <c r="M21" s="134">
        <f t="shared" si="5"/>
        <v>0</v>
      </c>
      <c r="N21" s="316">
        <f t="shared" si="5"/>
        <v>0</v>
      </c>
      <c r="O21" s="153">
        <f>SUM(C21:N21)</f>
        <v>1400000</v>
      </c>
      <c r="P21" s="159"/>
      <c r="Q21" s="159"/>
      <c r="R21" s="159"/>
      <c r="T21" s="159"/>
    </row>
    <row r="22" spans="1:23" ht="15" customHeight="1" x14ac:dyDescent="0.15">
      <c r="A22" s="102" t="s">
        <v>254</v>
      </c>
      <c r="B22" s="119" t="s">
        <v>79</v>
      </c>
      <c r="C22" s="131"/>
      <c r="D22" s="131"/>
      <c r="E22" s="143"/>
      <c r="F22" s="131">
        <v>274500</v>
      </c>
      <c r="G22" s="131">
        <v>274500</v>
      </c>
      <c r="H22" s="131">
        <v>291200</v>
      </c>
      <c r="I22" s="131">
        <v>291200</v>
      </c>
      <c r="J22" s="131">
        <v>274500</v>
      </c>
      <c r="K22" s="143">
        <v>274500</v>
      </c>
      <c r="L22" s="131"/>
      <c r="M22" s="131"/>
      <c r="N22" s="131"/>
      <c r="O22" s="150"/>
      <c r="P22" s="159"/>
      <c r="Q22" s="159"/>
      <c r="R22" s="159"/>
      <c r="T22" s="159"/>
    </row>
    <row r="23" spans="1:23" ht="15" customHeight="1" x14ac:dyDescent="0.15">
      <c r="A23" s="103"/>
      <c r="B23" s="120" t="s">
        <v>87</v>
      </c>
      <c r="C23" s="132"/>
      <c r="D23" s="132"/>
      <c r="E23" s="144"/>
      <c r="F23" s="132">
        <v>44137</v>
      </c>
      <c r="G23" s="132">
        <v>44137</v>
      </c>
      <c r="H23" s="132">
        <v>44537</v>
      </c>
      <c r="I23" s="132">
        <v>44537</v>
      </c>
      <c r="J23" s="132">
        <v>44137</v>
      </c>
      <c r="K23" s="132">
        <v>44137</v>
      </c>
      <c r="L23" s="132"/>
      <c r="M23" s="132"/>
      <c r="N23" s="147"/>
      <c r="O23" s="151"/>
      <c r="P23" s="159"/>
      <c r="Q23" s="159"/>
      <c r="R23" s="159"/>
      <c r="T23" s="159"/>
    </row>
    <row r="24" spans="1:23" ht="15" customHeight="1" x14ac:dyDescent="0.15">
      <c r="A24" s="103"/>
      <c r="B24" s="120" t="s">
        <v>24</v>
      </c>
      <c r="C24" s="133"/>
      <c r="D24" s="133"/>
      <c r="E24" s="133"/>
      <c r="F24" s="133">
        <v>0.8</v>
      </c>
      <c r="G24" s="133">
        <v>0.8</v>
      </c>
      <c r="H24" s="133">
        <v>1</v>
      </c>
      <c r="I24" s="133">
        <v>1</v>
      </c>
      <c r="J24" s="133">
        <v>0.8</v>
      </c>
      <c r="K24" s="133">
        <v>0.8</v>
      </c>
      <c r="L24" s="133"/>
      <c r="M24" s="133">
        <v>0</v>
      </c>
      <c r="N24" s="133">
        <v>0</v>
      </c>
      <c r="O24" s="152"/>
      <c r="P24" s="159"/>
      <c r="Q24" s="158"/>
      <c r="R24" s="159"/>
      <c r="T24" s="159"/>
    </row>
    <row r="25" spans="1:23" ht="15" customHeight="1" x14ac:dyDescent="0.15">
      <c r="A25" s="103" t="s">
        <v>59</v>
      </c>
      <c r="B25" s="310" t="s">
        <v>265</v>
      </c>
      <c r="C25" s="311">
        <f t="shared" ref="C25:N25" si="6">C22*C24</f>
        <v>0</v>
      </c>
      <c r="D25" s="311">
        <f t="shared" si="6"/>
        <v>0</v>
      </c>
      <c r="E25" s="312">
        <f t="shared" si="6"/>
        <v>0</v>
      </c>
      <c r="F25" s="311">
        <f t="shared" si="6"/>
        <v>219600</v>
      </c>
      <c r="G25" s="311">
        <f t="shared" si="6"/>
        <v>219600</v>
      </c>
      <c r="H25" s="311">
        <f t="shared" si="6"/>
        <v>291200</v>
      </c>
      <c r="I25" s="311">
        <f t="shared" si="6"/>
        <v>291200</v>
      </c>
      <c r="J25" s="311">
        <f t="shared" si="6"/>
        <v>219600</v>
      </c>
      <c r="K25" s="311">
        <f t="shared" si="6"/>
        <v>219600</v>
      </c>
      <c r="L25" s="311">
        <f t="shared" si="6"/>
        <v>0</v>
      </c>
      <c r="M25" s="311">
        <f t="shared" si="6"/>
        <v>0</v>
      </c>
      <c r="N25" s="313">
        <f t="shared" si="6"/>
        <v>0</v>
      </c>
      <c r="O25" s="314">
        <f>SUM(C25:N25)</f>
        <v>1460800</v>
      </c>
      <c r="P25" s="159"/>
      <c r="Q25" s="158"/>
      <c r="R25" s="159"/>
      <c r="T25" s="159"/>
    </row>
    <row r="26" spans="1:23" ht="15" customHeight="1" x14ac:dyDescent="0.15">
      <c r="A26" s="104" t="str">
        <f>A25</f>
        <v>社員E</v>
      </c>
      <c r="B26" s="121" t="s">
        <v>266</v>
      </c>
      <c r="C26" s="134">
        <f t="shared" ref="C26:N26" si="7">C23*C24</f>
        <v>0</v>
      </c>
      <c r="D26" s="134">
        <f t="shared" si="7"/>
        <v>0</v>
      </c>
      <c r="E26" s="134">
        <f t="shared" si="7"/>
        <v>0</v>
      </c>
      <c r="F26" s="134">
        <f t="shared" si="7"/>
        <v>35309.599999999999</v>
      </c>
      <c r="G26" s="134">
        <f t="shared" si="7"/>
        <v>35309.599999999999</v>
      </c>
      <c r="H26" s="134">
        <f t="shared" si="7"/>
        <v>44537</v>
      </c>
      <c r="I26" s="134">
        <f t="shared" si="7"/>
        <v>44537</v>
      </c>
      <c r="J26" s="134">
        <f t="shared" si="7"/>
        <v>35309.599999999999</v>
      </c>
      <c r="K26" s="134">
        <f t="shared" si="7"/>
        <v>35309.599999999999</v>
      </c>
      <c r="L26" s="134">
        <f t="shared" si="7"/>
        <v>0</v>
      </c>
      <c r="M26" s="134">
        <f t="shared" si="7"/>
        <v>0</v>
      </c>
      <c r="N26" s="134">
        <f t="shared" si="7"/>
        <v>0</v>
      </c>
      <c r="O26" s="153">
        <f>SUM(C26:N26)</f>
        <v>230312.40000000002</v>
      </c>
      <c r="P26" s="159"/>
      <c r="Q26" s="1"/>
      <c r="R26" s="159"/>
      <c r="T26" s="159"/>
    </row>
    <row r="27" spans="1:23" ht="15" customHeight="1" x14ac:dyDescent="0.15">
      <c r="A27" s="105" t="s">
        <v>85</v>
      </c>
      <c r="B27" s="119" t="s">
        <v>79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50"/>
      <c r="P27" s="159"/>
    </row>
    <row r="28" spans="1:23" ht="15" customHeight="1" x14ac:dyDescent="0.15">
      <c r="A28" s="106"/>
      <c r="B28" s="120" t="s">
        <v>87</v>
      </c>
      <c r="C28" s="132"/>
      <c r="D28" s="132"/>
      <c r="E28" s="144"/>
      <c r="F28" s="132"/>
      <c r="G28" s="132"/>
      <c r="H28" s="132"/>
      <c r="I28" s="132"/>
      <c r="J28" s="132"/>
      <c r="K28" s="132"/>
      <c r="L28" s="132"/>
      <c r="M28" s="132"/>
      <c r="N28" s="132"/>
      <c r="O28" s="151"/>
      <c r="Q28" s="159"/>
    </row>
    <row r="29" spans="1:23" ht="15" customHeight="1" x14ac:dyDescent="0.15">
      <c r="A29" s="107" t="s">
        <v>26</v>
      </c>
      <c r="B29" s="120" t="s">
        <v>24</v>
      </c>
      <c r="C29" s="133">
        <v>0</v>
      </c>
      <c r="D29" s="133">
        <v>0</v>
      </c>
      <c r="E29" s="142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52"/>
      <c r="Q29" s="159"/>
      <c r="W29" s="1" t="s">
        <v>97</v>
      </c>
    </row>
    <row r="30" spans="1:23" ht="15" customHeight="1" x14ac:dyDescent="0.15">
      <c r="A30" s="103" t="s">
        <v>184</v>
      </c>
      <c r="B30" s="310" t="s">
        <v>265</v>
      </c>
      <c r="C30" s="311">
        <f t="shared" ref="C30:N30" si="8">C27*C29</f>
        <v>0</v>
      </c>
      <c r="D30" s="311">
        <f t="shared" si="8"/>
        <v>0</v>
      </c>
      <c r="E30" s="311">
        <f t="shared" si="8"/>
        <v>0</v>
      </c>
      <c r="F30" s="311">
        <f t="shared" si="8"/>
        <v>0</v>
      </c>
      <c r="G30" s="311">
        <f t="shared" si="8"/>
        <v>0</v>
      </c>
      <c r="H30" s="311">
        <f t="shared" si="8"/>
        <v>0</v>
      </c>
      <c r="I30" s="311">
        <f t="shared" si="8"/>
        <v>0</v>
      </c>
      <c r="J30" s="311">
        <f t="shared" si="8"/>
        <v>0</v>
      </c>
      <c r="K30" s="311">
        <f t="shared" si="8"/>
        <v>0</v>
      </c>
      <c r="L30" s="311">
        <f t="shared" si="8"/>
        <v>0</v>
      </c>
      <c r="M30" s="311">
        <f t="shared" si="8"/>
        <v>0</v>
      </c>
      <c r="N30" s="311">
        <f t="shared" si="8"/>
        <v>0</v>
      </c>
      <c r="O30" s="314">
        <f>SUM(C30:N30)</f>
        <v>0</v>
      </c>
      <c r="P30" s="159"/>
      <c r="Q30" s="159"/>
      <c r="R30" s="159"/>
      <c r="T30" s="159"/>
    </row>
    <row r="31" spans="1:23" ht="15" customHeight="1" x14ac:dyDescent="0.15">
      <c r="A31" s="108" t="str">
        <f>A30</f>
        <v>社員F</v>
      </c>
      <c r="B31" s="121" t="s">
        <v>266</v>
      </c>
      <c r="C31" s="135">
        <f t="shared" ref="C31:N31" si="9">C28*C29</f>
        <v>0</v>
      </c>
      <c r="D31" s="135">
        <f t="shared" si="9"/>
        <v>0</v>
      </c>
      <c r="E31" s="135">
        <f t="shared" si="9"/>
        <v>0</v>
      </c>
      <c r="F31" s="135">
        <f t="shared" si="9"/>
        <v>0</v>
      </c>
      <c r="G31" s="135">
        <f t="shared" si="9"/>
        <v>0</v>
      </c>
      <c r="H31" s="135">
        <f t="shared" si="9"/>
        <v>0</v>
      </c>
      <c r="I31" s="135">
        <f t="shared" si="9"/>
        <v>0</v>
      </c>
      <c r="J31" s="135">
        <f t="shared" si="9"/>
        <v>0</v>
      </c>
      <c r="K31" s="135">
        <f t="shared" si="9"/>
        <v>0</v>
      </c>
      <c r="L31" s="135">
        <f t="shared" si="9"/>
        <v>0</v>
      </c>
      <c r="M31" s="135">
        <f t="shared" si="9"/>
        <v>0</v>
      </c>
      <c r="N31" s="135">
        <f t="shared" si="9"/>
        <v>0</v>
      </c>
      <c r="O31" s="154">
        <f>SUM(C31:N31)</f>
        <v>0</v>
      </c>
      <c r="P31" s="159"/>
      <c r="Q31" s="159"/>
      <c r="R31" s="159"/>
      <c r="T31" s="159"/>
    </row>
    <row r="32" spans="1:23" ht="19.5" customHeight="1" x14ac:dyDescent="0.15">
      <c r="A32" s="109" t="s">
        <v>9</v>
      </c>
      <c r="B32" s="122"/>
      <c r="C32" s="136">
        <f t="shared" ref="C32:N32" si="10">SUMIF($B5:$B29,"*金額",C5:C29)</f>
        <v>0</v>
      </c>
      <c r="D32" s="136">
        <f t="shared" si="10"/>
        <v>0</v>
      </c>
      <c r="E32" s="136">
        <f t="shared" si="10"/>
        <v>0</v>
      </c>
      <c r="F32" s="136">
        <f t="shared" si="10"/>
        <v>1456202.1170068029</v>
      </c>
      <c r="G32" s="136">
        <f t="shared" si="10"/>
        <v>1511440.2122448981</v>
      </c>
      <c r="H32" s="136">
        <f t="shared" si="10"/>
        <v>1712539.7210884355</v>
      </c>
      <c r="I32" s="136">
        <f t="shared" si="10"/>
        <v>1695737</v>
      </c>
      <c r="J32" s="136">
        <f t="shared" si="10"/>
        <v>1709909.6</v>
      </c>
      <c r="K32" s="136">
        <f t="shared" si="10"/>
        <v>1609909.6</v>
      </c>
      <c r="L32" s="136">
        <f t="shared" si="10"/>
        <v>1404400</v>
      </c>
      <c r="M32" s="136">
        <f t="shared" si="10"/>
        <v>0</v>
      </c>
      <c r="N32" s="136">
        <f t="shared" si="10"/>
        <v>0</v>
      </c>
      <c r="O32" s="155">
        <f>SUM(O5:O31)</f>
        <v>11100138.250340136</v>
      </c>
      <c r="P32" s="98" t="s">
        <v>198</v>
      </c>
      <c r="Q32" s="159">
        <f>SUM(C32:N32)</f>
        <v>11100138.250340136</v>
      </c>
      <c r="R32" s="1"/>
      <c r="T32" s="159"/>
    </row>
    <row r="33" spans="1:21" customFormat="1" ht="20.100000000000001" hidden="1" customHeight="1" outlineLevel="1" x14ac:dyDescent="0.15">
      <c r="A33" s="110" t="s">
        <v>186</v>
      </c>
      <c r="B33" s="123" t="s">
        <v>10</v>
      </c>
      <c r="C33" s="137">
        <f t="shared" ref="C33:N33" si="11">SUMIF($B5:$B31,"金額",C5:C31)</f>
        <v>0</v>
      </c>
      <c r="D33" s="137">
        <f t="shared" si="11"/>
        <v>0</v>
      </c>
      <c r="E33" s="137">
        <f t="shared" si="11"/>
        <v>0</v>
      </c>
      <c r="F33" s="137">
        <f t="shared" si="11"/>
        <v>0</v>
      </c>
      <c r="G33" s="137">
        <f t="shared" si="11"/>
        <v>0</v>
      </c>
      <c r="H33" s="137">
        <f t="shared" si="11"/>
        <v>0</v>
      </c>
      <c r="I33" s="137">
        <f t="shared" si="11"/>
        <v>0</v>
      </c>
      <c r="J33" s="137">
        <f t="shared" si="11"/>
        <v>0</v>
      </c>
      <c r="K33" s="137">
        <f t="shared" si="11"/>
        <v>0</v>
      </c>
      <c r="L33" s="137">
        <f t="shared" si="11"/>
        <v>0</v>
      </c>
      <c r="M33" s="137">
        <f t="shared" si="11"/>
        <v>0</v>
      </c>
      <c r="N33" s="137">
        <f t="shared" si="11"/>
        <v>0</v>
      </c>
      <c r="O33" s="156">
        <f>SUM(C33:N33)</f>
        <v>0</v>
      </c>
      <c r="P33" s="158"/>
      <c r="Q33" s="158"/>
      <c r="R33" s="158"/>
      <c r="T33" s="158"/>
      <c r="U33" s="100"/>
    </row>
    <row r="34" spans="1:21" customFormat="1" ht="20.100000000000001" hidden="1" customHeight="1" outlineLevel="1" x14ac:dyDescent="0.15">
      <c r="A34" s="111" t="s">
        <v>187</v>
      </c>
      <c r="B34" s="124" t="s">
        <v>10</v>
      </c>
      <c r="C34" s="138">
        <f t="shared" ref="C34:N34" si="12">SUMIF($B6:$B31,"保険金額",C6:C31)</f>
        <v>0</v>
      </c>
      <c r="D34" s="138">
        <f t="shared" si="12"/>
        <v>0</v>
      </c>
      <c r="E34" s="138">
        <f t="shared" si="12"/>
        <v>0</v>
      </c>
      <c r="F34" s="138">
        <f t="shared" si="12"/>
        <v>0</v>
      </c>
      <c r="G34" s="138">
        <f t="shared" si="12"/>
        <v>0</v>
      </c>
      <c r="H34" s="138">
        <f t="shared" si="12"/>
        <v>0</v>
      </c>
      <c r="I34" s="138">
        <f t="shared" si="12"/>
        <v>0</v>
      </c>
      <c r="J34" s="138">
        <f t="shared" si="12"/>
        <v>0</v>
      </c>
      <c r="K34" s="138">
        <f t="shared" si="12"/>
        <v>0</v>
      </c>
      <c r="L34" s="138">
        <f t="shared" si="12"/>
        <v>0</v>
      </c>
      <c r="M34" s="138">
        <f t="shared" si="12"/>
        <v>0</v>
      </c>
      <c r="N34" s="138">
        <f t="shared" si="12"/>
        <v>0</v>
      </c>
      <c r="O34" s="156">
        <f>SUM(C34:N34)</f>
        <v>0</v>
      </c>
      <c r="P34" s="158"/>
      <c r="Q34" s="158"/>
      <c r="R34" s="158"/>
      <c r="T34" s="158"/>
      <c r="U34" s="100"/>
    </row>
    <row r="35" spans="1:21" s="99" customFormat="1" ht="15" customHeight="1" collapsed="1" x14ac:dyDescent="0.15">
      <c r="A35" s="100"/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98"/>
      <c r="Q35" s="98"/>
      <c r="R35" s="162"/>
      <c r="T35" s="162"/>
      <c r="U35" s="162"/>
    </row>
    <row r="36" spans="1:21" x14ac:dyDescent="0.15">
      <c r="A36" s="101" t="s">
        <v>18</v>
      </c>
      <c r="B36" s="118"/>
      <c r="C36" s="307" t="str">
        <f>C4</f>
        <v>令和4年</v>
      </c>
      <c r="D36" s="141"/>
      <c r="E36" s="141"/>
      <c r="F36" s="141"/>
      <c r="G36" s="141"/>
      <c r="H36" s="141"/>
      <c r="I36" s="141"/>
      <c r="J36" s="141"/>
      <c r="K36" s="141"/>
      <c r="L36" s="304" t="str">
        <f>L4</f>
        <v>令和5年</v>
      </c>
      <c r="M36" s="141"/>
      <c r="N36" s="141"/>
      <c r="O36" s="148"/>
    </row>
    <row r="37" spans="1:21" ht="15" customHeight="1" x14ac:dyDescent="0.15">
      <c r="A37" s="347" t="s">
        <v>82</v>
      </c>
      <c r="B37" s="348"/>
      <c r="C37" s="130" t="s">
        <v>27</v>
      </c>
      <c r="D37" s="130" t="s">
        <v>7</v>
      </c>
      <c r="E37" s="130" t="s">
        <v>3</v>
      </c>
      <c r="F37" s="130" t="s">
        <v>30</v>
      </c>
      <c r="G37" s="130" t="s">
        <v>32</v>
      </c>
      <c r="H37" s="130" t="s">
        <v>35</v>
      </c>
      <c r="I37" s="130" t="s">
        <v>20</v>
      </c>
      <c r="J37" s="130" t="s">
        <v>38</v>
      </c>
      <c r="K37" s="130" t="s">
        <v>5</v>
      </c>
      <c r="L37" s="130" t="s">
        <v>40</v>
      </c>
      <c r="M37" s="130" t="s">
        <v>46</v>
      </c>
      <c r="N37" s="146" t="s">
        <v>33</v>
      </c>
      <c r="O37" s="149" t="s">
        <v>9</v>
      </c>
    </row>
    <row r="38" spans="1:21" x14ac:dyDescent="0.15">
      <c r="A38" s="112" t="s">
        <v>196</v>
      </c>
      <c r="B38" s="125" t="s">
        <v>37</v>
      </c>
      <c r="C38" s="131">
        <v>0</v>
      </c>
      <c r="D38" s="131">
        <v>0</v>
      </c>
      <c r="E38" s="131">
        <v>0</v>
      </c>
      <c r="F38" s="131">
        <v>200000</v>
      </c>
      <c r="G38" s="131">
        <v>200000</v>
      </c>
      <c r="H38" s="131">
        <v>200000</v>
      </c>
      <c r="I38" s="131">
        <v>200000</v>
      </c>
      <c r="J38" s="131">
        <v>200000</v>
      </c>
      <c r="K38" s="131">
        <v>200000</v>
      </c>
      <c r="L38" s="131">
        <v>200000</v>
      </c>
      <c r="M38" s="131">
        <v>0</v>
      </c>
      <c r="N38" s="131">
        <v>0</v>
      </c>
      <c r="O38" s="150"/>
    </row>
    <row r="39" spans="1:21" x14ac:dyDescent="0.15">
      <c r="A39" s="113"/>
      <c r="B39" s="126" t="s">
        <v>24</v>
      </c>
      <c r="C39" s="133">
        <v>0</v>
      </c>
      <c r="D39" s="133">
        <v>0</v>
      </c>
      <c r="E39" s="142">
        <v>0</v>
      </c>
      <c r="F39" s="133">
        <v>1</v>
      </c>
      <c r="G39" s="133">
        <v>1</v>
      </c>
      <c r="H39" s="133">
        <v>1</v>
      </c>
      <c r="I39" s="133">
        <v>1</v>
      </c>
      <c r="J39" s="133">
        <v>1</v>
      </c>
      <c r="K39" s="133">
        <v>1</v>
      </c>
      <c r="L39" s="133">
        <v>1</v>
      </c>
      <c r="M39" s="133">
        <v>0</v>
      </c>
      <c r="N39" s="133">
        <v>0</v>
      </c>
      <c r="O39" s="151"/>
    </row>
    <row r="40" spans="1:21" x14ac:dyDescent="0.15">
      <c r="A40" s="114" t="s">
        <v>195</v>
      </c>
      <c r="B40" s="310" t="s">
        <v>267</v>
      </c>
      <c r="C40" s="317">
        <f>C38*C39</f>
        <v>0</v>
      </c>
      <c r="D40" s="317">
        <f t="shared" ref="D40:L40" si="13">D38*D39</f>
        <v>0</v>
      </c>
      <c r="E40" s="318">
        <f t="shared" si="13"/>
        <v>0</v>
      </c>
      <c r="F40" s="317">
        <f t="shared" si="13"/>
        <v>200000</v>
      </c>
      <c r="G40" s="317">
        <f t="shared" si="13"/>
        <v>200000</v>
      </c>
      <c r="H40" s="317">
        <f t="shared" si="13"/>
        <v>200000</v>
      </c>
      <c r="I40" s="317">
        <f t="shared" si="13"/>
        <v>200000</v>
      </c>
      <c r="J40" s="317">
        <f t="shared" si="13"/>
        <v>200000</v>
      </c>
      <c r="K40" s="317">
        <f t="shared" si="13"/>
        <v>200000</v>
      </c>
      <c r="L40" s="317">
        <f t="shared" si="13"/>
        <v>200000</v>
      </c>
      <c r="M40" s="317">
        <f>M38*M39</f>
        <v>0</v>
      </c>
      <c r="N40" s="319">
        <f>N38*N39</f>
        <v>0</v>
      </c>
      <c r="O40" s="320">
        <f>SUM(C40:N40)</f>
        <v>1400000</v>
      </c>
      <c r="P40" s="159"/>
      <c r="Q40" s="159"/>
      <c r="R40" s="159"/>
      <c r="T40" s="159"/>
    </row>
    <row r="41" spans="1:21" x14ac:dyDescent="0.15">
      <c r="A41" s="112" t="s">
        <v>197</v>
      </c>
      <c r="B41" s="309" t="s">
        <v>37</v>
      </c>
      <c r="C41" s="131">
        <v>0</v>
      </c>
      <c r="D41" s="131">
        <v>0</v>
      </c>
      <c r="E41" s="143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100000</v>
      </c>
      <c r="M41" s="131">
        <v>0</v>
      </c>
      <c r="N41" s="131">
        <v>0</v>
      </c>
      <c r="O41" s="150"/>
      <c r="P41" s="159"/>
      <c r="Q41" s="159"/>
      <c r="R41" s="159"/>
      <c r="T41" s="159"/>
    </row>
    <row r="42" spans="1:21" x14ac:dyDescent="0.15">
      <c r="A42" s="113"/>
      <c r="B42" s="126" t="s">
        <v>24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0.3</v>
      </c>
      <c r="M42" s="133">
        <v>0</v>
      </c>
      <c r="N42" s="133">
        <v>0</v>
      </c>
      <c r="O42" s="151"/>
      <c r="P42" s="159"/>
      <c r="Q42" s="159"/>
      <c r="R42" s="159"/>
      <c r="T42" s="159"/>
    </row>
    <row r="43" spans="1:21" x14ac:dyDescent="0.15">
      <c r="A43" s="114" t="s">
        <v>67</v>
      </c>
      <c r="B43" s="310" t="s">
        <v>267</v>
      </c>
      <c r="C43" s="317">
        <f>C41*C42</f>
        <v>0</v>
      </c>
      <c r="D43" s="317">
        <f t="shared" ref="D43:L43" si="14">D41*D42</f>
        <v>0</v>
      </c>
      <c r="E43" s="318">
        <f t="shared" si="14"/>
        <v>0</v>
      </c>
      <c r="F43" s="317">
        <f t="shared" si="14"/>
        <v>0</v>
      </c>
      <c r="G43" s="317">
        <f t="shared" si="14"/>
        <v>0</v>
      </c>
      <c r="H43" s="317">
        <f t="shared" si="14"/>
        <v>0</v>
      </c>
      <c r="I43" s="317">
        <f t="shared" si="14"/>
        <v>0</v>
      </c>
      <c r="J43" s="317">
        <f t="shared" si="14"/>
        <v>0</v>
      </c>
      <c r="K43" s="317">
        <f t="shared" si="14"/>
        <v>0</v>
      </c>
      <c r="L43" s="317">
        <f t="shared" si="14"/>
        <v>30000</v>
      </c>
      <c r="M43" s="317">
        <f>M41*M42</f>
        <v>0</v>
      </c>
      <c r="N43" s="319">
        <f>N41*N42</f>
        <v>0</v>
      </c>
      <c r="O43" s="321">
        <f>SUM(C43:N43)</f>
        <v>30000</v>
      </c>
      <c r="P43" s="159"/>
      <c r="Q43" s="159"/>
      <c r="R43" s="159"/>
      <c r="T43" s="159"/>
    </row>
    <row r="44" spans="1:21" ht="22.5" customHeight="1" x14ac:dyDescent="0.15">
      <c r="A44" s="115" t="s">
        <v>17</v>
      </c>
      <c r="B44" s="127"/>
      <c r="C44" s="136">
        <f t="shared" ref="C44:N44" si="15">SUMIF($B38:$B43,"*金額",C38:C43)</f>
        <v>0</v>
      </c>
      <c r="D44" s="136">
        <f t="shared" si="15"/>
        <v>0</v>
      </c>
      <c r="E44" s="136">
        <f t="shared" si="15"/>
        <v>0</v>
      </c>
      <c r="F44" s="136">
        <f t="shared" si="15"/>
        <v>200000</v>
      </c>
      <c r="G44" s="136">
        <f t="shared" si="15"/>
        <v>200000</v>
      </c>
      <c r="H44" s="136">
        <f t="shared" si="15"/>
        <v>200000</v>
      </c>
      <c r="I44" s="136">
        <f t="shared" si="15"/>
        <v>200000</v>
      </c>
      <c r="J44" s="136">
        <f t="shared" si="15"/>
        <v>200000</v>
      </c>
      <c r="K44" s="136">
        <f t="shared" si="15"/>
        <v>200000</v>
      </c>
      <c r="L44" s="136">
        <f t="shared" si="15"/>
        <v>230000</v>
      </c>
      <c r="M44" s="136">
        <f t="shared" si="15"/>
        <v>0</v>
      </c>
      <c r="N44" s="136">
        <f t="shared" si="15"/>
        <v>0</v>
      </c>
      <c r="O44" s="157">
        <f>SUM(O40,O43)</f>
        <v>1430000</v>
      </c>
      <c r="P44" s="159"/>
      <c r="Q44" s="159"/>
      <c r="R44" s="159"/>
      <c r="T44" s="159"/>
    </row>
    <row r="45" spans="1:21" ht="14.25" x14ac:dyDescent="0.15">
      <c r="A45" s="116"/>
      <c r="B45" s="128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</row>
    <row r="46" spans="1:21" ht="14.25" x14ac:dyDescent="0.15">
      <c r="A46" s="116"/>
      <c r="B46" s="128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60"/>
      <c r="Q46" s="160"/>
    </row>
    <row r="52" ht="42.75" customHeight="1" x14ac:dyDescent="0.15"/>
  </sheetData>
  <mergeCells count="2">
    <mergeCell ref="A5:B5"/>
    <mergeCell ref="A37:B37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5" orientation="landscape" r:id="rId1"/>
  <headerFooter>
    <oddFooter>&amp;R&amp;A　&amp;P/&amp;N</oddFooter>
  </headerFooter>
  <rowBreaks count="1" manualBreakCount="1">
    <brk id="50" max="16383" man="1"/>
  </rowBreaks>
  <ignoredErrors>
    <ignoredError sqref="G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Zeros="0" view="pageBreakPreview" zoomScale="85" zoomScaleNormal="70" zoomScaleSheetLayoutView="85" workbookViewId="0">
      <selection activeCell="K36" sqref="K36"/>
    </sheetView>
  </sheetViews>
  <sheetFormatPr defaultColWidth="9" defaultRowHeight="13.5" outlineLevelCol="1" x14ac:dyDescent="0.15"/>
  <cols>
    <col min="1" max="1" width="12.25" style="17" customWidth="1"/>
    <col min="2" max="2" width="12.5" style="163" customWidth="1"/>
    <col min="3" max="4" width="8.5" style="163" customWidth="1"/>
    <col min="5" max="5" width="8.5" style="163" customWidth="1" outlineLevel="1"/>
    <col min="6" max="6" width="21" style="163" customWidth="1" outlineLevel="1"/>
    <col min="7" max="8" width="21" style="17" customWidth="1"/>
    <col min="9" max="9" width="6.25" style="164" customWidth="1"/>
    <col min="10" max="11" width="9" style="17"/>
    <col min="12" max="12" width="19.5" style="17" bestFit="1" customWidth="1"/>
    <col min="13" max="13" width="23.5" style="17" bestFit="1" customWidth="1"/>
    <col min="14" max="14" width="17.5" style="17" bestFit="1" customWidth="1"/>
    <col min="15" max="16384" width="9" style="17"/>
  </cols>
  <sheetData>
    <row r="1" spans="1:9" x14ac:dyDescent="0.15">
      <c r="A1" s="17" t="str">
        <f>設定!B1&amp;"　"&amp;設定!B2</f>
        <v>令和４年度　住宅ストック維持・向上促進事業</v>
      </c>
      <c r="I1" s="308" t="str">
        <f>設定!B4</f>
        <v>令和５年●●月○○日</v>
      </c>
    </row>
    <row r="2" spans="1:9" x14ac:dyDescent="0.15">
      <c r="A2" s="17" t="s">
        <v>48</v>
      </c>
      <c r="I2" s="86" t="str">
        <f>設定!$B$3</f>
        <v>協議会の名称</v>
      </c>
    </row>
    <row r="3" spans="1:9" x14ac:dyDescent="0.15">
      <c r="I3" s="86"/>
    </row>
    <row r="4" spans="1:9" x14ac:dyDescent="0.15">
      <c r="A4" s="17" t="s">
        <v>252</v>
      </c>
    </row>
    <row r="5" spans="1:9" s="98" customFormat="1" ht="17.25" customHeight="1" x14ac:dyDescent="0.15">
      <c r="A5" s="352" t="s">
        <v>2</v>
      </c>
      <c r="B5" s="354" t="s">
        <v>23</v>
      </c>
      <c r="C5" s="172" t="s">
        <v>141</v>
      </c>
      <c r="D5" s="172"/>
      <c r="E5" s="187"/>
      <c r="F5" s="354" t="s">
        <v>55</v>
      </c>
      <c r="G5" s="187" t="s">
        <v>47</v>
      </c>
      <c r="H5" s="194" t="s">
        <v>63</v>
      </c>
      <c r="I5" s="197"/>
    </row>
    <row r="6" spans="1:9" s="98" customFormat="1" ht="16.5" customHeight="1" x14ac:dyDescent="0.15">
      <c r="A6" s="353"/>
      <c r="B6" s="355"/>
      <c r="C6" s="173" t="s">
        <v>25</v>
      </c>
      <c r="D6" s="173" t="s">
        <v>142</v>
      </c>
      <c r="E6" s="173" t="s">
        <v>143</v>
      </c>
      <c r="F6" s="355"/>
      <c r="G6" s="189" t="s">
        <v>64</v>
      </c>
      <c r="H6" s="195"/>
      <c r="I6" s="198"/>
    </row>
    <row r="7" spans="1:9" x14ac:dyDescent="0.15">
      <c r="A7" s="165" t="s">
        <v>0</v>
      </c>
      <c r="B7" s="174" t="s">
        <v>56</v>
      </c>
      <c r="C7" s="179"/>
      <c r="D7" s="179"/>
      <c r="E7" s="188"/>
      <c r="F7" s="188" t="s">
        <v>98</v>
      </c>
      <c r="G7" s="188" t="s">
        <v>66</v>
      </c>
      <c r="H7" s="188" t="s">
        <v>99</v>
      </c>
      <c r="I7" s="199" t="s">
        <v>8</v>
      </c>
    </row>
    <row r="8" spans="1:9" x14ac:dyDescent="0.15">
      <c r="A8" s="166">
        <v>44774</v>
      </c>
      <c r="B8" s="175">
        <f t="shared" ref="B8:B37" si="0">SUM(C8:E8)</f>
        <v>1000</v>
      </c>
      <c r="C8" s="180">
        <v>1000</v>
      </c>
      <c r="D8" s="180"/>
      <c r="E8" s="180"/>
      <c r="F8" s="180" t="s">
        <v>179</v>
      </c>
      <c r="G8" s="190" t="s">
        <v>180</v>
      </c>
      <c r="H8" s="190" t="s">
        <v>181</v>
      </c>
      <c r="I8" s="200" t="s">
        <v>100</v>
      </c>
    </row>
    <row r="9" spans="1:9" x14ac:dyDescent="0.15">
      <c r="A9" s="167">
        <v>44819</v>
      </c>
      <c r="B9" s="175">
        <f t="shared" si="0"/>
        <v>19400</v>
      </c>
      <c r="C9" s="175">
        <v>10000</v>
      </c>
      <c r="D9" s="175">
        <v>5000</v>
      </c>
      <c r="E9" s="175">
        <v>4400</v>
      </c>
      <c r="F9" s="175" t="s">
        <v>181</v>
      </c>
      <c r="G9" s="191" t="s">
        <v>182</v>
      </c>
      <c r="H9" s="191" t="s">
        <v>181</v>
      </c>
      <c r="I9" s="201" t="s">
        <v>102</v>
      </c>
    </row>
    <row r="10" spans="1:9" x14ac:dyDescent="0.15">
      <c r="A10" s="167"/>
      <c r="B10" s="175">
        <f t="shared" si="0"/>
        <v>0</v>
      </c>
      <c r="C10" s="175"/>
      <c r="D10" s="175"/>
      <c r="E10" s="175"/>
      <c r="F10" s="175"/>
      <c r="G10" s="191"/>
      <c r="H10" s="191"/>
      <c r="I10" s="201" t="s">
        <v>103</v>
      </c>
    </row>
    <row r="11" spans="1:9" x14ac:dyDescent="0.15">
      <c r="A11" s="167"/>
      <c r="B11" s="175">
        <f t="shared" si="0"/>
        <v>0</v>
      </c>
      <c r="C11" s="175"/>
      <c r="D11" s="175"/>
      <c r="E11" s="175"/>
      <c r="F11" s="175"/>
      <c r="G11" s="192"/>
      <c r="H11" s="191"/>
      <c r="I11" s="201" t="s">
        <v>104</v>
      </c>
    </row>
    <row r="12" spans="1:9" x14ac:dyDescent="0.15">
      <c r="A12" s="167"/>
      <c r="B12" s="175">
        <f t="shared" si="0"/>
        <v>0</v>
      </c>
      <c r="C12" s="175"/>
      <c r="D12" s="175"/>
      <c r="E12" s="175"/>
      <c r="F12" s="175"/>
      <c r="G12" s="192"/>
      <c r="H12" s="191"/>
      <c r="I12" s="201" t="s">
        <v>105</v>
      </c>
    </row>
    <row r="13" spans="1:9" x14ac:dyDescent="0.15">
      <c r="A13" s="167"/>
      <c r="B13" s="175">
        <f t="shared" si="0"/>
        <v>0</v>
      </c>
      <c r="C13" s="175"/>
      <c r="D13" s="175"/>
      <c r="E13" s="175"/>
      <c r="F13" s="175"/>
      <c r="G13" s="192"/>
      <c r="H13" s="191"/>
      <c r="I13" s="201" t="s">
        <v>107</v>
      </c>
    </row>
    <row r="14" spans="1:9" x14ac:dyDescent="0.15">
      <c r="A14" s="167"/>
      <c r="B14" s="175">
        <f t="shared" si="0"/>
        <v>0</v>
      </c>
      <c r="C14" s="175"/>
      <c r="D14" s="175"/>
      <c r="E14" s="175"/>
      <c r="F14" s="175"/>
      <c r="G14" s="192"/>
      <c r="H14" s="191"/>
      <c r="I14" s="201" t="s">
        <v>110</v>
      </c>
    </row>
    <row r="15" spans="1:9" x14ac:dyDescent="0.15">
      <c r="A15" s="167"/>
      <c r="B15" s="175">
        <f t="shared" si="0"/>
        <v>0</v>
      </c>
      <c r="C15" s="175"/>
      <c r="D15" s="175"/>
      <c r="E15" s="175"/>
      <c r="F15" s="175"/>
      <c r="G15" s="192"/>
      <c r="H15" s="191"/>
      <c r="I15" s="201" t="s">
        <v>111</v>
      </c>
    </row>
    <row r="16" spans="1:9" x14ac:dyDescent="0.15">
      <c r="A16" s="167"/>
      <c r="B16" s="175">
        <f t="shared" si="0"/>
        <v>0</v>
      </c>
      <c r="C16" s="175"/>
      <c r="D16" s="175"/>
      <c r="E16" s="175"/>
      <c r="F16" s="175"/>
      <c r="G16" s="192"/>
      <c r="H16" s="191"/>
      <c r="I16" s="201" t="s">
        <v>112</v>
      </c>
    </row>
    <row r="17" spans="1:9" x14ac:dyDescent="0.15">
      <c r="A17" s="167"/>
      <c r="B17" s="175">
        <f t="shared" si="0"/>
        <v>0</v>
      </c>
      <c r="C17" s="175"/>
      <c r="D17" s="175"/>
      <c r="E17" s="175"/>
      <c r="F17" s="175"/>
      <c r="G17" s="192"/>
      <c r="H17" s="191"/>
      <c r="I17" s="201" t="s">
        <v>113</v>
      </c>
    </row>
    <row r="18" spans="1:9" x14ac:dyDescent="0.15">
      <c r="A18" s="167"/>
      <c r="B18" s="175">
        <f t="shared" si="0"/>
        <v>0</v>
      </c>
      <c r="C18" s="175"/>
      <c r="D18" s="175"/>
      <c r="E18" s="175"/>
      <c r="F18" s="175"/>
      <c r="G18" s="192"/>
      <c r="H18" s="191"/>
      <c r="I18" s="201" t="s">
        <v>45</v>
      </c>
    </row>
    <row r="19" spans="1:9" x14ac:dyDescent="0.15">
      <c r="A19" s="167"/>
      <c r="B19" s="175">
        <f t="shared" si="0"/>
        <v>0</v>
      </c>
      <c r="C19" s="175"/>
      <c r="D19" s="175"/>
      <c r="E19" s="175"/>
      <c r="F19" s="175"/>
      <c r="G19" s="192"/>
      <c r="H19" s="191"/>
      <c r="I19" s="201" t="s">
        <v>114</v>
      </c>
    </row>
    <row r="20" spans="1:9" x14ac:dyDescent="0.15">
      <c r="A20" s="167"/>
      <c r="B20" s="175">
        <f t="shared" si="0"/>
        <v>0</v>
      </c>
      <c r="C20" s="175"/>
      <c r="D20" s="175"/>
      <c r="E20" s="175"/>
      <c r="F20" s="175"/>
      <c r="G20" s="192"/>
      <c r="H20" s="191"/>
      <c r="I20" s="201" t="s">
        <v>115</v>
      </c>
    </row>
    <row r="21" spans="1:9" x14ac:dyDescent="0.15">
      <c r="A21" s="167"/>
      <c r="B21" s="175">
        <f t="shared" si="0"/>
        <v>0</v>
      </c>
      <c r="C21" s="175"/>
      <c r="D21" s="175"/>
      <c r="E21" s="175"/>
      <c r="F21" s="175"/>
      <c r="G21" s="192"/>
      <c r="H21" s="191"/>
      <c r="I21" s="201" t="s">
        <v>116</v>
      </c>
    </row>
    <row r="22" spans="1:9" x14ac:dyDescent="0.15">
      <c r="A22" s="167"/>
      <c r="B22" s="175">
        <f t="shared" si="0"/>
        <v>0</v>
      </c>
      <c r="C22" s="175"/>
      <c r="D22" s="175"/>
      <c r="E22" s="175"/>
      <c r="F22" s="175"/>
      <c r="G22" s="192"/>
      <c r="H22" s="191"/>
      <c r="I22" s="201" t="s">
        <v>117</v>
      </c>
    </row>
    <row r="23" spans="1:9" x14ac:dyDescent="0.15">
      <c r="A23" s="168"/>
      <c r="B23" s="175">
        <f t="shared" si="0"/>
        <v>0</v>
      </c>
      <c r="C23" s="181"/>
      <c r="D23" s="175"/>
      <c r="E23" s="175"/>
      <c r="F23" s="175"/>
      <c r="G23" s="192"/>
      <c r="H23" s="191"/>
      <c r="I23" s="201" t="s">
        <v>122</v>
      </c>
    </row>
    <row r="24" spans="1:9" x14ac:dyDescent="0.15">
      <c r="A24" s="168"/>
      <c r="B24" s="175">
        <f t="shared" si="0"/>
        <v>0</v>
      </c>
      <c r="C24" s="181"/>
      <c r="D24" s="184"/>
      <c r="E24" s="184"/>
      <c r="F24" s="175"/>
      <c r="G24" s="192"/>
      <c r="H24" s="191"/>
      <c r="I24" s="202" t="s">
        <v>123</v>
      </c>
    </row>
    <row r="25" spans="1:9" x14ac:dyDescent="0.15">
      <c r="A25" s="168"/>
      <c r="B25" s="175">
        <f t="shared" si="0"/>
        <v>0</v>
      </c>
      <c r="C25" s="181"/>
      <c r="D25" s="184"/>
      <c r="E25" s="184"/>
      <c r="F25" s="175"/>
      <c r="G25" s="192"/>
      <c r="H25" s="191"/>
      <c r="I25" s="202" t="s">
        <v>124</v>
      </c>
    </row>
    <row r="26" spans="1:9" x14ac:dyDescent="0.15">
      <c r="A26" s="168"/>
      <c r="B26" s="175">
        <f t="shared" si="0"/>
        <v>0</v>
      </c>
      <c r="C26" s="181"/>
      <c r="D26" s="175"/>
      <c r="E26" s="175"/>
      <c r="F26" s="175"/>
      <c r="G26" s="192"/>
      <c r="H26" s="191"/>
      <c r="I26" s="202" t="s">
        <v>127</v>
      </c>
    </row>
    <row r="27" spans="1:9" x14ac:dyDescent="0.15">
      <c r="A27" s="168"/>
      <c r="B27" s="175">
        <f t="shared" si="0"/>
        <v>0</v>
      </c>
      <c r="C27" s="181"/>
      <c r="D27" s="175"/>
      <c r="E27" s="175"/>
      <c r="F27" s="175"/>
      <c r="G27" s="192"/>
      <c r="H27" s="191"/>
      <c r="I27" s="202" t="s">
        <v>129</v>
      </c>
    </row>
    <row r="28" spans="1:9" x14ac:dyDescent="0.15">
      <c r="A28" s="168"/>
      <c r="B28" s="175">
        <f t="shared" si="0"/>
        <v>0</v>
      </c>
      <c r="C28" s="181"/>
      <c r="D28" s="175"/>
      <c r="E28" s="175"/>
      <c r="F28" s="175"/>
      <c r="G28" s="192"/>
      <c r="H28" s="191"/>
      <c r="I28" s="202" t="s">
        <v>131</v>
      </c>
    </row>
    <row r="29" spans="1:9" x14ac:dyDescent="0.15">
      <c r="A29" s="168"/>
      <c r="B29" s="175">
        <f t="shared" si="0"/>
        <v>0</v>
      </c>
      <c r="C29" s="181"/>
      <c r="D29" s="175"/>
      <c r="E29" s="175"/>
      <c r="F29" s="175"/>
      <c r="G29" s="192"/>
      <c r="H29" s="191"/>
      <c r="I29" s="202" t="s">
        <v>133</v>
      </c>
    </row>
    <row r="30" spans="1:9" x14ac:dyDescent="0.15">
      <c r="A30" s="168"/>
      <c r="B30" s="175">
        <f t="shared" si="0"/>
        <v>0</v>
      </c>
      <c r="C30" s="181"/>
      <c r="D30" s="175"/>
      <c r="E30" s="175"/>
      <c r="F30" s="175"/>
      <c r="G30" s="192"/>
      <c r="H30" s="191"/>
      <c r="I30" s="202" t="s">
        <v>134</v>
      </c>
    </row>
    <row r="31" spans="1:9" x14ac:dyDescent="0.15">
      <c r="A31" s="168"/>
      <c r="B31" s="175">
        <f t="shared" si="0"/>
        <v>0</v>
      </c>
      <c r="C31" s="181"/>
      <c r="D31" s="175"/>
      <c r="E31" s="175"/>
      <c r="F31" s="175"/>
      <c r="G31" s="192"/>
      <c r="H31" s="191"/>
      <c r="I31" s="202" t="s">
        <v>135</v>
      </c>
    </row>
    <row r="32" spans="1:9" x14ac:dyDescent="0.15">
      <c r="A32" s="168"/>
      <c r="B32" s="175">
        <f t="shared" si="0"/>
        <v>0</v>
      </c>
      <c r="C32" s="181"/>
      <c r="D32" s="175"/>
      <c r="E32" s="175"/>
      <c r="F32" s="175"/>
      <c r="G32" s="192"/>
      <c r="H32" s="191"/>
      <c r="I32" s="202" t="s">
        <v>136</v>
      </c>
    </row>
    <row r="33" spans="1:9" x14ac:dyDescent="0.15">
      <c r="A33" s="168"/>
      <c r="B33" s="175">
        <f t="shared" si="0"/>
        <v>0</v>
      </c>
      <c r="C33" s="181"/>
      <c r="D33" s="175"/>
      <c r="E33" s="175"/>
      <c r="F33" s="175"/>
      <c r="G33" s="192"/>
      <c r="H33" s="191"/>
      <c r="I33" s="202" t="s">
        <v>137</v>
      </c>
    </row>
    <row r="34" spans="1:9" x14ac:dyDescent="0.15">
      <c r="A34" s="168"/>
      <c r="B34" s="175">
        <f t="shared" si="0"/>
        <v>0</v>
      </c>
      <c r="C34" s="181"/>
      <c r="D34" s="175"/>
      <c r="E34" s="175"/>
      <c r="F34" s="175"/>
      <c r="G34" s="192"/>
      <c r="H34" s="191"/>
      <c r="I34" s="202" t="s">
        <v>89</v>
      </c>
    </row>
    <row r="35" spans="1:9" x14ac:dyDescent="0.15">
      <c r="A35" s="168"/>
      <c r="B35" s="175">
        <f t="shared" si="0"/>
        <v>0</v>
      </c>
      <c r="C35" s="181"/>
      <c r="D35" s="175"/>
      <c r="E35" s="175"/>
      <c r="F35" s="175"/>
      <c r="G35" s="192"/>
      <c r="H35" s="191"/>
      <c r="I35" s="202" t="s">
        <v>138</v>
      </c>
    </row>
    <row r="36" spans="1:9" x14ac:dyDescent="0.15">
      <c r="A36" s="168"/>
      <c r="B36" s="175">
        <f t="shared" si="0"/>
        <v>0</v>
      </c>
      <c r="C36" s="181"/>
      <c r="D36" s="175"/>
      <c r="E36" s="175"/>
      <c r="F36" s="175"/>
      <c r="G36" s="192"/>
      <c r="H36" s="191"/>
      <c r="I36" s="202" t="s">
        <v>139</v>
      </c>
    </row>
    <row r="37" spans="1:9" x14ac:dyDescent="0.15">
      <c r="A37" s="168"/>
      <c r="B37" s="175">
        <f t="shared" si="0"/>
        <v>0</v>
      </c>
      <c r="C37" s="181"/>
      <c r="D37" s="175"/>
      <c r="E37" s="175"/>
      <c r="F37" s="175"/>
      <c r="G37" s="192"/>
      <c r="H37" s="191"/>
      <c r="I37" s="202" t="s">
        <v>140</v>
      </c>
    </row>
    <row r="38" spans="1:9" x14ac:dyDescent="0.15">
      <c r="A38" s="169"/>
      <c r="B38" s="176"/>
      <c r="C38" s="182"/>
      <c r="D38" s="185"/>
      <c r="E38" s="185"/>
      <c r="F38" s="185"/>
      <c r="G38" s="193"/>
      <c r="H38" s="196"/>
      <c r="I38" s="203"/>
    </row>
    <row r="39" spans="1:9" x14ac:dyDescent="0.15">
      <c r="A39" s="170" t="s">
        <v>9</v>
      </c>
      <c r="B39" s="177">
        <f>SUBTOTAL(9,B8:B37)</f>
        <v>20400</v>
      </c>
      <c r="C39" s="183">
        <f>SUM(C8:C37)</f>
        <v>11000</v>
      </c>
      <c r="D39" s="186">
        <f>SUM(D8:D37)</f>
        <v>5000</v>
      </c>
      <c r="E39" s="186">
        <f>SUM(E8:E37)</f>
        <v>4400</v>
      </c>
      <c r="F39" s="349"/>
      <c r="G39" s="350"/>
      <c r="H39" s="350"/>
      <c r="I39" s="351"/>
    </row>
    <row r="40" spans="1:9" x14ac:dyDescent="0.15">
      <c r="A40" s="171"/>
      <c r="B40" s="178"/>
      <c r="C40" s="178"/>
      <c r="D40" s="178"/>
    </row>
    <row r="41" spans="1:9" x14ac:dyDescent="0.15">
      <c r="B41" s="178"/>
      <c r="C41" s="178"/>
      <c r="D41" s="178"/>
    </row>
    <row r="42" spans="1:9" x14ac:dyDescent="0.15">
      <c r="B42" s="178"/>
      <c r="C42" s="178"/>
      <c r="D42" s="178"/>
    </row>
  </sheetData>
  <autoFilter ref="A7:I7" xr:uid="{00000000-0009-0000-0000-000004000000}"/>
  <mergeCells count="4">
    <mergeCell ref="F39:I39"/>
    <mergeCell ref="A5:A6"/>
    <mergeCell ref="B5:B6"/>
    <mergeCell ref="F5:F6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view="pageBreakPreview" zoomScaleNormal="70" zoomScaleSheetLayoutView="100" workbookViewId="0">
      <selection activeCell="C7" sqref="C7"/>
    </sheetView>
  </sheetViews>
  <sheetFormatPr defaultColWidth="9" defaultRowHeight="13.5" x14ac:dyDescent="0.15"/>
  <cols>
    <col min="1" max="1" width="11.5" style="17" customWidth="1"/>
    <col min="2" max="2" width="12.5" style="163" customWidth="1"/>
    <col min="3" max="3" width="63.75" style="17" customWidth="1"/>
    <col min="4" max="4" width="27" style="17" customWidth="1"/>
    <col min="5" max="5" width="6.25" style="17" customWidth="1"/>
    <col min="6" max="16384" width="9" style="17"/>
  </cols>
  <sheetData>
    <row r="1" spans="1:12" x14ac:dyDescent="0.15">
      <c r="A1" s="17" t="str">
        <f>設定!B1&amp;"　"&amp;設定!B2</f>
        <v>令和４年度　住宅ストック維持・向上促進事業</v>
      </c>
      <c r="E1" s="308" t="str">
        <f>設定!B4</f>
        <v>令和５年●●月○○日</v>
      </c>
    </row>
    <row r="2" spans="1:12" x14ac:dyDescent="0.15">
      <c r="A2" s="17" t="s">
        <v>167</v>
      </c>
      <c r="E2" s="86" t="str">
        <f>設定!$B$3</f>
        <v>協議会の名称</v>
      </c>
    </row>
    <row r="4" spans="1:12" x14ac:dyDescent="0.15">
      <c r="A4" s="17" t="s">
        <v>106</v>
      </c>
    </row>
    <row r="5" spans="1:12" x14ac:dyDescent="0.15">
      <c r="A5" s="165" t="s">
        <v>0</v>
      </c>
      <c r="B5" s="179" t="s">
        <v>61</v>
      </c>
      <c r="C5" s="188" t="s">
        <v>6</v>
      </c>
      <c r="D5" s="188" t="s">
        <v>11</v>
      </c>
      <c r="E5" s="199" t="s">
        <v>8</v>
      </c>
    </row>
    <row r="6" spans="1:12" x14ac:dyDescent="0.15">
      <c r="A6" s="166">
        <v>44824</v>
      </c>
      <c r="B6" s="180">
        <v>10000</v>
      </c>
      <c r="C6" s="190" t="s">
        <v>50</v>
      </c>
      <c r="D6" s="212" t="s">
        <v>152</v>
      </c>
      <c r="E6" s="200" t="s">
        <v>36</v>
      </c>
      <c r="I6" s="171"/>
      <c r="J6" s="171"/>
      <c r="K6" s="171"/>
      <c r="L6" s="214"/>
    </row>
    <row r="7" spans="1:12" x14ac:dyDescent="0.15">
      <c r="A7" s="167">
        <v>44920</v>
      </c>
      <c r="B7" s="175">
        <v>5000</v>
      </c>
      <c r="C7" s="190" t="s">
        <v>189</v>
      </c>
      <c r="D7" s="212" t="s">
        <v>152</v>
      </c>
      <c r="E7" s="201" t="s">
        <v>188</v>
      </c>
      <c r="I7" s="171"/>
      <c r="J7" s="171"/>
      <c r="K7" s="171"/>
      <c r="L7" s="171"/>
    </row>
    <row r="8" spans="1:12" x14ac:dyDescent="0.15">
      <c r="A8" s="167"/>
      <c r="B8" s="175"/>
      <c r="C8" s="191"/>
      <c r="D8" s="211"/>
      <c r="E8" s="201" t="s">
        <v>150</v>
      </c>
      <c r="I8" s="171"/>
      <c r="J8" s="171"/>
      <c r="K8" s="171"/>
      <c r="L8" s="205"/>
    </row>
    <row r="9" spans="1:12" x14ac:dyDescent="0.15">
      <c r="A9" s="167"/>
      <c r="B9" s="175"/>
      <c r="C9" s="191"/>
      <c r="D9" s="192"/>
      <c r="E9" s="201" t="s">
        <v>31</v>
      </c>
      <c r="I9" s="171"/>
      <c r="J9" s="171"/>
      <c r="K9" s="171"/>
      <c r="L9" s="214"/>
    </row>
    <row r="10" spans="1:12" x14ac:dyDescent="0.15">
      <c r="A10" s="167"/>
      <c r="B10" s="175"/>
      <c r="C10" s="191"/>
      <c r="D10" s="191"/>
      <c r="E10" s="201" t="s">
        <v>132</v>
      </c>
      <c r="I10" s="171"/>
      <c r="J10" s="171"/>
      <c r="K10" s="171"/>
      <c r="L10" s="171"/>
    </row>
    <row r="11" spans="1:12" x14ac:dyDescent="0.15">
      <c r="A11" s="167"/>
      <c r="B11" s="175"/>
      <c r="C11" s="191"/>
      <c r="D11" s="211"/>
      <c r="E11" s="201" t="s">
        <v>1</v>
      </c>
      <c r="I11" s="171"/>
      <c r="J11" s="171"/>
      <c r="K11" s="171"/>
      <c r="L11" s="205"/>
    </row>
    <row r="12" spans="1:12" x14ac:dyDescent="0.15">
      <c r="A12" s="167"/>
      <c r="B12" s="175"/>
      <c r="C12" s="191"/>
      <c r="D12" s="192"/>
      <c r="E12" s="201" t="s">
        <v>190</v>
      </c>
    </row>
    <row r="13" spans="1:12" x14ac:dyDescent="0.15">
      <c r="A13" s="167"/>
      <c r="B13" s="175"/>
      <c r="C13" s="191"/>
      <c r="D13" s="191"/>
      <c r="E13" s="201" t="s">
        <v>191</v>
      </c>
    </row>
    <row r="14" spans="1:12" x14ac:dyDescent="0.15">
      <c r="A14" s="167"/>
      <c r="B14" s="175"/>
      <c r="C14" s="191"/>
      <c r="D14" s="192"/>
      <c r="E14" s="201" t="s">
        <v>192</v>
      </c>
    </row>
    <row r="15" spans="1:12" x14ac:dyDescent="0.15">
      <c r="A15" s="167"/>
      <c r="B15" s="175"/>
      <c r="C15" s="191"/>
      <c r="D15" s="192"/>
      <c r="E15" s="201" t="s">
        <v>193</v>
      </c>
    </row>
    <row r="16" spans="1:12" x14ac:dyDescent="0.15">
      <c r="A16" s="167"/>
      <c r="B16" s="175"/>
      <c r="C16" s="191"/>
      <c r="D16" s="191"/>
      <c r="E16" s="201"/>
    </row>
    <row r="17" spans="1:5" x14ac:dyDescent="0.15">
      <c r="A17" s="204"/>
      <c r="B17" s="185"/>
      <c r="C17" s="196"/>
      <c r="D17" s="196"/>
      <c r="E17" s="213"/>
    </row>
    <row r="18" spans="1:5" x14ac:dyDescent="0.15">
      <c r="A18" s="170" t="s">
        <v>9</v>
      </c>
      <c r="B18" s="177">
        <f>SUM(B6:B17)</f>
        <v>15000</v>
      </c>
      <c r="C18" s="356"/>
      <c r="D18" s="357"/>
      <c r="E18" s="358"/>
    </row>
    <row r="19" spans="1:5" x14ac:dyDescent="0.15">
      <c r="B19" s="178"/>
      <c r="C19" s="171"/>
      <c r="D19" s="171"/>
      <c r="E19" s="171"/>
    </row>
    <row r="20" spans="1:5" x14ac:dyDescent="0.15">
      <c r="A20" s="205"/>
      <c r="B20" s="178"/>
    </row>
    <row r="21" spans="1:5" hidden="1" x14ac:dyDescent="0.15">
      <c r="A21" s="17" t="s">
        <v>13</v>
      </c>
      <c r="B21" s="178"/>
      <c r="C21" s="171"/>
      <c r="D21" s="171"/>
      <c r="E21" s="171"/>
    </row>
    <row r="22" spans="1:5" hidden="1" x14ac:dyDescent="0.15">
      <c r="A22" s="171"/>
      <c r="B22" s="178"/>
      <c r="C22" s="171"/>
      <c r="D22" s="171"/>
      <c r="E22" s="171"/>
    </row>
    <row r="23" spans="1:5" hidden="1" x14ac:dyDescent="0.15">
      <c r="A23" s="17" t="s">
        <v>83</v>
      </c>
    </row>
    <row r="24" spans="1:5" ht="18" hidden="1" customHeight="1" x14ac:dyDescent="0.15">
      <c r="A24" s="206" t="s">
        <v>0</v>
      </c>
      <c r="B24" s="208" t="s">
        <v>15</v>
      </c>
      <c r="C24" s="210" t="s">
        <v>6</v>
      </c>
      <c r="D24" s="210" t="s">
        <v>11</v>
      </c>
      <c r="E24" s="210" t="s">
        <v>8</v>
      </c>
    </row>
    <row r="25" spans="1:5" ht="18" hidden="1" customHeight="1" x14ac:dyDescent="0.15">
      <c r="A25" s="207"/>
      <c r="B25" s="175"/>
      <c r="C25" s="191"/>
      <c r="D25" s="191"/>
      <c r="E25" s="191"/>
    </row>
    <row r="26" spans="1:5" ht="18" hidden="1" customHeight="1" x14ac:dyDescent="0.15">
      <c r="A26" s="207"/>
      <c r="B26" s="175"/>
      <c r="C26" s="191"/>
      <c r="D26" s="191"/>
      <c r="E26" s="191"/>
    </row>
    <row r="27" spans="1:5" ht="18" hidden="1" customHeight="1" x14ac:dyDescent="0.15">
      <c r="A27" s="207"/>
      <c r="B27" s="175"/>
      <c r="C27" s="191"/>
      <c r="D27" s="191"/>
      <c r="E27" s="191"/>
    </row>
    <row r="28" spans="1:5" ht="18" hidden="1" customHeight="1" x14ac:dyDescent="0.15">
      <c r="A28" s="207"/>
      <c r="B28" s="175"/>
      <c r="C28" s="191"/>
      <c r="D28" s="191"/>
      <c r="E28" s="191"/>
    </row>
    <row r="29" spans="1:5" ht="18" hidden="1" customHeight="1" x14ac:dyDescent="0.15">
      <c r="A29" s="207"/>
      <c r="B29" s="175"/>
      <c r="C29" s="191"/>
      <c r="D29" s="191"/>
      <c r="E29" s="191"/>
    </row>
    <row r="30" spans="1:5" ht="18" hidden="1" customHeight="1" x14ac:dyDescent="0.15">
      <c r="A30" s="207"/>
      <c r="B30" s="175"/>
      <c r="C30" s="191"/>
      <c r="D30" s="191"/>
      <c r="E30" s="191"/>
    </row>
    <row r="31" spans="1:5" ht="18" hidden="1" customHeight="1" x14ac:dyDescent="0.15">
      <c r="A31" s="207"/>
      <c r="B31" s="175"/>
      <c r="C31" s="191"/>
      <c r="D31" s="191"/>
      <c r="E31" s="191"/>
    </row>
    <row r="32" spans="1:5" ht="18" hidden="1" customHeight="1" x14ac:dyDescent="0.15">
      <c r="A32" s="207"/>
      <c r="B32" s="175"/>
      <c r="C32" s="191"/>
      <c r="D32" s="191"/>
      <c r="E32" s="191"/>
    </row>
    <row r="33" spans="1:5" ht="18" hidden="1" customHeight="1" x14ac:dyDescent="0.15">
      <c r="A33" s="207"/>
      <c r="B33" s="175"/>
      <c r="C33" s="191"/>
      <c r="D33" s="191"/>
      <c r="E33" s="191"/>
    </row>
    <row r="34" spans="1:5" ht="18" hidden="1" customHeight="1" x14ac:dyDescent="0.15">
      <c r="A34" s="207"/>
      <c r="B34" s="175"/>
      <c r="C34" s="191"/>
      <c r="D34" s="191"/>
      <c r="E34" s="191"/>
    </row>
    <row r="35" spans="1:5" ht="18" hidden="1" customHeight="1" x14ac:dyDescent="0.15">
      <c r="A35" s="207"/>
      <c r="B35" s="175"/>
      <c r="C35" s="191"/>
      <c r="D35" s="191"/>
      <c r="E35" s="191"/>
    </row>
    <row r="36" spans="1:5" ht="15.75" hidden="1" customHeight="1" x14ac:dyDescent="0.15">
      <c r="A36" s="207"/>
      <c r="B36" s="176"/>
      <c r="C36" s="211"/>
      <c r="D36" s="191"/>
      <c r="E36" s="191"/>
    </row>
    <row r="37" spans="1:5" ht="18" hidden="1" customHeight="1" x14ac:dyDescent="0.15">
      <c r="A37" s="207"/>
      <c r="B37" s="175"/>
      <c r="C37" s="192"/>
      <c r="D37" s="192"/>
      <c r="E37" s="191"/>
    </row>
    <row r="38" spans="1:5" ht="18" hidden="1" customHeight="1" x14ac:dyDescent="0.15">
      <c r="A38" s="207" t="s">
        <v>81</v>
      </c>
      <c r="B38" s="175">
        <f>SUM(B25:B37)</f>
        <v>0</v>
      </c>
      <c r="C38" s="192"/>
      <c r="D38" s="192"/>
      <c r="E38" s="191"/>
    </row>
    <row r="39" spans="1:5" ht="18" hidden="1" customHeight="1" x14ac:dyDescent="0.15">
      <c r="A39" s="207"/>
      <c r="B39" s="175"/>
      <c r="C39" s="191"/>
      <c r="D39" s="191"/>
      <c r="E39" s="191"/>
    </row>
    <row r="40" spans="1:5" ht="18" hidden="1" customHeight="1" x14ac:dyDescent="0.15">
      <c r="A40" s="207"/>
      <c r="B40" s="185" t="e">
        <f>#REF!</f>
        <v>#REF!</v>
      </c>
      <c r="C40" s="191" t="s">
        <v>4</v>
      </c>
      <c r="D40" s="191" t="s">
        <v>22</v>
      </c>
      <c r="E40" s="191"/>
    </row>
    <row r="41" spans="1:5" ht="18" hidden="1" customHeight="1" x14ac:dyDescent="0.15">
      <c r="A41" s="23" t="s">
        <v>9</v>
      </c>
      <c r="B41" s="177" t="e">
        <f>SUM(B38:B40)</f>
        <v>#REF!</v>
      </c>
      <c r="C41" s="191"/>
      <c r="D41" s="191"/>
      <c r="E41" s="191"/>
    </row>
    <row r="42" spans="1:5" hidden="1" x14ac:dyDescent="0.15">
      <c r="A42" s="171"/>
      <c r="B42" s="178"/>
    </row>
  </sheetData>
  <autoFilter ref="A24:BL40" xr:uid="{00000000-0009-0000-0000-000005000000}"/>
  <mergeCells count="1">
    <mergeCell ref="C18:E18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rowBreaks count="2" manualBreakCount="2">
    <brk id="20" max="5" man="1"/>
    <brk id="4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035"/>
  <sheetViews>
    <sheetView view="pageBreakPreview" zoomScale="90" zoomScaleSheetLayoutView="90" workbookViewId="0">
      <selection activeCell="G25" sqref="G25"/>
    </sheetView>
  </sheetViews>
  <sheetFormatPr defaultColWidth="9" defaultRowHeight="13.5" x14ac:dyDescent="0.15"/>
  <cols>
    <col min="1" max="1" width="11.5" style="17" customWidth="1"/>
    <col min="2" max="2" width="12.5" style="163" customWidth="1"/>
    <col min="3" max="3" width="47.25" style="17" bestFit="1" customWidth="1"/>
    <col min="4" max="4" width="12.875" style="17" bestFit="1" customWidth="1"/>
    <col min="5" max="5" width="6.25" style="17" customWidth="1"/>
    <col min="6" max="7" width="9" style="17"/>
    <col min="8" max="8" width="16" style="17" customWidth="1"/>
    <col min="9" max="16384" width="9" style="17"/>
  </cols>
  <sheetData>
    <row r="1" spans="1:9" x14ac:dyDescent="0.15">
      <c r="A1" s="17" t="str">
        <f>設定!B1&amp;"　"&amp;設定!B2</f>
        <v>令和４年度　住宅ストック維持・向上促進事業</v>
      </c>
      <c r="E1" s="308" t="str">
        <f>設定!B4</f>
        <v>令和５年●●月○○日</v>
      </c>
    </row>
    <row r="2" spans="1:9" x14ac:dyDescent="0.15">
      <c r="A2" s="17" t="s">
        <v>168</v>
      </c>
      <c r="E2" s="86" t="str">
        <f>設定!$B$3</f>
        <v>協議会の名称</v>
      </c>
    </row>
    <row r="4" spans="1:9" x14ac:dyDescent="0.15">
      <c r="A4" s="17" t="s">
        <v>174</v>
      </c>
    </row>
    <row r="5" spans="1:9" x14ac:dyDescent="0.15">
      <c r="A5" s="165" t="s">
        <v>0</v>
      </c>
      <c r="B5" s="179" t="s">
        <v>61</v>
      </c>
      <c r="C5" s="188" t="s">
        <v>6</v>
      </c>
      <c r="D5" s="188" t="s">
        <v>11</v>
      </c>
      <c r="E5" s="199" t="s">
        <v>8</v>
      </c>
      <c r="H5" s="214"/>
      <c r="I5" s="214"/>
    </row>
    <row r="6" spans="1:9" x14ac:dyDescent="0.15">
      <c r="A6" s="215">
        <v>44849</v>
      </c>
      <c r="B6" s="220">
        <v>5000</v>
      </c>
      <c r="C6" s="212" t="s">
        <v>154</v>
      </c>
      <c r="D6" s="212" t="s">
        <v>200</v>
      </c>
      <c r="E6" s="200" t="s">
        <v>108</v>
      </c>
    </row>
    <row r="7" spans="1:9" x14ac:dyDescent="0.15">
      <c r="A7" s="216">
        <v>44880</v>
      </c>
      <c r="B7" s="221">
        <v>10000</v>
      </c>
      <c r="C7" s="192" t="s">
        <v>145</v>
      </c>
      <c r="D7" s="192" t="s">
        <v>118</v>
      </c>
      <c r="E7" s="201" t="s">
        <v>109</v>
      </c>
      <c r="H7" s="214"/>
      <c r="I7" s="214"/>
    </row>
    <row r="8" spans="1:9" x14ac:dyDescent="0.15">
      <c r="A8" s="216"/>
      <c r="B8" s="221"/>
      <c r="D8" s="192"/>
      <c r="E8" s="201" t="s">
        <v>201</v>
      </c>
    </row>
    <row r="9" spans="1:9" x14ac:dyDescent="0.15">
      <c r="A9" s="216"/>
      <c r="B9" s="175"/>
      <c r="C9" s="191"/>
      <c r="D9" s="192"/>
      <c r="E9" s="201" t="s">
        <v>44</v>
      </c>
    </row>
    <row r="10" spans="1:9" ht="12" customHeight="1" x14ac:dyDescent="0.15">
      <c r="A10" s="167"/>
      <c r="B10" s="175"/>
      <c r="C10" s="191"/>
      <c r="D10" s="192"/>
      <c r="E10" s="201" t="s">
        <v>202</v>
      </c>
    </row>
    <row r="11" spans="1:9" x14ac:dyDescent="0.15">
      <c r="A11" s="167"/>
      <c r="B11" s="175"/>
      <c r="C11" s="191"/>
      <c r="D11" s="192"/>
      <c r="E11" s="201" t="s">
        <v>203</v>
      </c>
    </row>
    <row r="12" spans="1:9" ht="15.75" customHeight="1" x14ac:dyDescent="0.15">
      <c r="A12" s="167"/>
      <c r="B12" s="175"/>
      <c r="C12" s="191"/>
      <c r="D12" s="192"/>
      <c r="E12" s="201" t="s">
        <v>206</v>
      </c>
    </row>
    <row r="13" spans="1:9" ht="15.75" customHeight="1" x14ac:dyDescent="0.15">
      <c r="A13" s="167"/>
      <c r="B13" s="175"/>
      <c r="C13" s="191"/>
      <c r="D13" s="192"/>
      <c r="E13" s="201" t="s">
        <v>183</v>
      </c>
    </row>
    <row r="14" spans="1:9" ht="15.75" customHeight="1" x14ac:dyDescent="0.15">
      <c r="A14" s="167"/>
      <c r="B14" s="175"/>
      <c r="C14" s="191"/>
      <c r="D14" s="192"/>
      <c r="E14" s="201" t="s">
        <v>207</v>
      </c>
    </row>
    <row r="15" spans="1:9" ht="15.75" customHeight="1" x14ac:dyDescent="0.15">
      <c r="A15" s="167"/>
      <c r="B15" s="175"/>
      <c r="C15" s="191"/>
      <c r="D15" s="192"/>
      <c r="E15" s="201" t="s">
        <v>19</v>
      </c>
    </row>
    <row r="16" spans="1:9" ht="15.75" customHeight="1" x14ac:dyDescent="0.15">
      <c r="A16" s="167"/>
      <c r="B16" s="175"/>
      <c r="C16" s="191"/>
      <c r="D16" s="192"/>
      <c r="E16" s="201" t="s">
        <v>208</v>
      </c>
    </row>
    <row r="17" spans="1:5" ht="15.75" customHeight="1" x14ac:dyDescent="0.15">
      <c r="A17" s="167"/>
      <c r="B17" s="175"/>
      <c r="C17" s="191"/>
      <c r="D17" s="192"/>
      <c r="E17" s="201" t="s">
        <v>158</v>
      </c>
    </row>
    <row r="18" spans="1:5" ht="15.75" customHeight="1" x14ac:dyDescent="0.15">
      <c r="A18" s="167"/>
      <c r="B18" s="175"/>
      <c r="C18" s="191"/>
      <c r="D18" s="192"/>
      <c r="E18" s="201" t="s">
        <v>209</v>
      </c>
    </row>
    <row r="19" spans="1:5" ht="15.75" customHeight="1" x14ac:dyDescent="0.15">
      <c r="A19" s="167"/>
      <c r="B19" s="175"/>
      <c r="C19" s="191"/>
      <c r="D19" s="192"/>
      <c r="E19" s="201" t="s">
        <v>210</v>
      </c>
    </row>
    <row r="20" spans="1:5" x14ac:dyDescent="0.15">
      <c r="A20" s="167"/>
      <c r="B20" s="175"/>
      <c r="C20" s="191"/>
      <c r="D20" s="192"/>
      <c r="E20" s="201" t="s">
        <v>211</v>
      </c>
    </row>
    <row r="21" spans="1:5" x14ac:dyDescent="0.15">
      <c r="A21" s="167"/>
      <c r="B21" s="175"/>
      <c r="C21" s="191"/>
      <c r="D21" s="192"/>
      <c r="E21" s="201" t="s">
        <v>29</v>
      </c>
    </row>
    <row r="22" spans="1:5" x14ac:dyDescent="0.15">
      <c r="A22" s="167"/>
      <c r="B22" s="175"/>
      <c r="C22" s="191"/>
      <c r="D22" s="192"/>
      <c r="E22" s="201" t="s">
        <v>212</v>
      </c>
    </row>
    <row r="23" spans="1:5" x14ac:dyDescent="0.15">
      <c r="A23" s="167"/>
      <c r="B23" s="175"/>
      <c r="C23" s="191"/>
      <c r="D23" s="192"/>
      <c r="E23" s="201" t="s">
        <v>213</v>
      </c>
    </row>
    <row r="24" spans="1:5" x14ac:dyDescent="0.15">
      <c r="A24" s="217"/>
      <c r="B24" s="222"/>
      <c r="C24" s="223"/>
      <c r="D24" s="223"/>
      <c r="E24" s="201" t="s">
        <v>214</v>
      </c>
    </row>
    <row r="25" spans="1:5" x14ac:dyDescent="0.15">
      <c r="A25" s="217"/>
      <c r="B25" s="222"/>
      <c r="C25" s="223"/>
      <c r="D25" s="226"/>
      <c r="E25" s="201" t="s">
        <v>216</v>
      </c>
    </row>
    <row r="26" spans="1:5" x14ac:dyDescent="0.15">
      <c r="A26" s="167"/>
      <c r="B26" s="175"/>
      <c r="C26" s="191"/>
      <c r="D26" s="192"/>
      <c r="E26" s="201"/>
    </row>
    <row r="27" spans="1:5" x14ac:dyDescent="0.15">
      <c r="A27" s="218"/>
      <c r="B27" s="184"/>
      <c r="C27" s="224"/>
      <c r="D27" s="227"/>
      <c r="E27" s="201"/>
    </row>
    <row r="28" spans="1:5" x14ac:dyDescent="0.15">
      <c r="A28" s="218"/>
      <c r="B28" s="184"/>
      <c r="C28" s="224"/>
      <c r="D28" s="225"/>
      <c r="E28" s="201"/>
    </row>
    <row r="29" spans="1:5" x14ac:dyDescent="0.15">
      <c r="A29" s="218"/>
      <c r="B29" s="184"/>
      <c r="C29" s="224"/>
      <c r="D29" s="225"/>
      <c r="E29" s="201"/>
    </row>
    <row r="30" spans="1:5" x14ac:dyDescent="0.15">
      <c r="A30" s="218"/>
      <c r="B30" s="184"/>
      <c r="C30" s="224"/>
      <c r="D30" s="225"/>
      <c r="E30" s="201"/>
    </row>
    <row r="31" spans="1:5" x14ac:dyDescent="0.15">
      <c r="A31" s="218"/>
      <c r="B31" s="184"/>
      <c r="C31" s="224"/>
      <c r="D31" s="225"/>
      <c r="E31" s="201"/>
    </row>
    <row r="32" spans="1:5" x14ac:dyDescent="0.15">
      <c r="A32" s="218"/>
      <c r="B32" s="184"/>
      <c r="C32" s="225"/>
      <c r="D32" s="227"/>
      <c r="E32" s="201"/>
    </row>
    <row r="33" spans="1:5" x14ac:dyDescent="0.15">
      <c r="A33" s="218"/>
      <c r="B33" s="184"/>
      <c r="C33" s="225"/>
      <c r="D33" s="227"/>
      <c r="E33" s="201"/>
    </row>
    <row r="34" spans="1:5" x14ac:dyDescent="0.15">
      <c r="A34" s="219"/>
      <c r="B34" s="184"/>
      <c r="C34" s="225"/>
      <c r="D34" s="227"/>
      <c r="E34" s="201"/>
    </row>
    <row r="35" spans="1:5" x14ac:dyDescent="0.15">
      <c r="A35" s="218"/>
      <c r="B35" s="184"/>
      <c r="C35" s="224"/>
      <c r="D35" s="225"/>
      <c r="E35" s="201"/>
    </row>
    <row r="36" spans="1:5" x14ac:dyDescent="0.15">
      <c r="A36" s="218"/>
      <c r="B36" s="184"/>
      <c r="C36" s="224"/>
      <c r="D36" s="225"/>
      <c r="E36" s="201"/>
    </row>
    <row r="37" spans="1:5" x14ac:dyDescent="0.15">
      <c r="A37" s="218"/>
      <c r="B37" s="184"/>
      <c r="C37" s="225"/>
      <c r="D37" s="227"/>
      <c r="E37" s="201"/>
    </row>
    <row r="38" spans="1:5" x14ac:dyDescent="0.15">
      <c r="A38" s="170" t="s">
        <v>9</v>
      </c>
      <c r="B38" s="177">
        <f>SUBTOTAL(9,B6:B37)</f>
        <v>15000</v>
      </c>
      <c r="C38" s="356"/>
      <c r="D38" s="357"/>
      <c r="E38" s="358"/>
    </row>
    <row r="102035" spans="5:5" x14ac:dyDescent="0.15">
      <c r="E102035" s="17">
        <v>1</v>
      </c>
    </row>
  </sheetData>
  <autoFilter ref="A5:E5" xr:uid="{00000000-0009-0000-0000-000006000000}"/>
  <mergeCells count="1">
    <mergeCell ref="C38:E38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0"/>
  <sheetViews>
    <sheetView view="pageBreakPreview" zoomScale="85" zoomScaleSheetLayoutView="85" workbookViewId="0">
      <selection activeCell="E27" sqref="E27"/>
    </sheetView>
  </sheetViews>
  <sheetFormatPr defaultRowHeight="13.5" outlineLevelRow="1" x14ac:dyDescent="0.15"/>
  <cols>
    <col min="1" max="1" width="13.5" customWidth="1"/>
    <col min="2" max="2" width="11.5" style="74" customWidth="1"/>
    <col min="3" max="3" width="6.875" style="74" customWidth="1"/>
    <col min="4" max="4" width="5.875" style="74" customWidth="1"/>
    <col min="5" max="5" width="59" customWidth="1"/>
    <col min="6" max="6" width="17.75" bestFit="1" customWidth="1"/>
    <col min="7" max="7" width="5.25" customWidth="1"/>
    <col min="8" max="8" width="4.75" customWidth="1"/>
    <col min="12" max="12" width="45.75" customWidth="1"/>
  </cols>
  <sheetData>
    <row r="1" spans="1:8" x14ac:dyDescent="0.15">
      <c r="A1" t="str">
        <f>設定!B1&amp;"　"&amp;設定!B2</f>
        <v>令和４年度　住宅ストック維持・向上促進事業</v>
      </c>
      <c r="G1" s="308" t="str">
        <f>設定!B4</f>
        <v>令和５年●●月○○日</v>
      </c>
    </row>
    <row r="2" spans="1:8" x14ac:dyDescent="0.15">
      <c r="A2" t="s">
        <v>169</v>
      </c>
      <c r="G2" s="86" t="str">
        <f>設定!$B$3</f>
        <v>協議会の名称</v>
      </c>
    </row>
    <row r="3" spans="1:8" hidden="1" outlineLevel="1" x14ac:dyDescent="0.15">
      <c r="A3" s="228" t="s">
        <v>41</v>
      </c>
      <c r="B3" s="244"/>
      <c r="C3" s="244"/>
      <c r="D3" s="244"/>
      <c r="E3" s="269"/>
      <c r="F3" s="269"/>
      <c r="G3" s="282"/>
    </row>
    <row r="4" spans="1:8" hidden="1" outlineLevel="1" x14ac:dyDescent="0.15">
      <c r="A4" s="229" t="s">
        <v>0</v>
      </c>
      <c r="B4" s="245" t="s">
        <v>54</v>
      </c>
      <c r="C4" s="259" t="s">
        <v>60</v>
      </c>
      <c r="D4" s="259" t="s">
        <v>53</v>
      </c>
      <c r="E4" s="270" t="s">
        <v>57</v>
      </c>
      <c r="F4" s="270" t="s">
        <v>86</v>
      </c>
      <c r="G4" s="283" t="s">
        <v>8</v>
      </c>
    </row>
    <row r="5" spans="1:8" hidden="1" outlineLevel="1" x14ac:dyDescent="0.15">
      <c r="A5" s="230"/>
      <c r="B5" s="246"/>
      <c r="C5" s="260"/>
      <c r="D5" s="260"/>
      <c r="E5" s="271"/>
      <c r="F5" s="271"/>
      <c r="G5" s="284"/>
    </row>
    <row r="6" spans="1:8" hidden="1" outlineLevel="1" x14ac:dyDescent="0.15">
      <c r="A6" s="231"/>
      <c r="B6" s="247"/>
      <c r="C6" s="222"/>
      <c r="D6" s="222"/>
      <c r="E6" s="12"/>
      <c r="F6" s="12"/>
      <c r="G6" s="285"/>
    </row>
    <row r="7" spans="1:8" ht="14.25" hidden="1" customHeight="1" outlineLevel="1" x14ac:dyDescent="0.15">
      <c r="A7" s="232" t="s">
        <v>9</v>
      </c>
      <c r="B7" s="248"/>
      <c r="C7" s="261"/>
      <c r="D7" s="261"/>
      <c r="E7" s="272"/>
      <c r="F7" s="272"/>
      <c r="G7" s="286"/>
    </row>
    <row r="8" spans="1:8" outlineLevel="1" x14ac:dyDescent="0.15">
      <c r="A8" s="233"/>
      <c r="B8" s="145"/>
      <c r="C8" s="145"/>
      <c r="D8" s="145"/>
    </row>
    <row r="9" spans="1:8" x14ac:dyDescent="0.15">
      <c r="A9" s="234"/>
      <c r="B9" s="249" t="s">
        <v>170</v>
      </c>
      <c r="C9" s="359">
        <f>SUMIF(A:A,"*合計",B:B)</f>
        <v>125000</v>
      </c>
      <c r="D9" s="360"/>
      <c r="E9" s="273"/>
      <c r="F9" s="234"/>
      <c r="G9" s="234"/>
    </row>
    <row r="10" spans="1:8" x14ac:dyDescent="0.15">
      <c r="A10" s="235" t="s">
        <v>4</v>
      </c>
      <c r="B10" s="250"/>
      <c r="C10" s="250"/>
      <c r="D10" s="250"/>
      <c r="E10" s="274"/>
      <c r="F10" s="274"/>
      <c r="G10" s="287"/>
    </row>
    <row r="11" spans="1:8" x14ac:dyDescent="0.15">
      <c r="A11" s="229" t="s">
        <v>0</v>
      </c>
      <c r="B11" s="245" t="s">
        <v>54</v>
      </c>
      <c r="C11" s="259" t="s">
        <v>60</v>
      </c>
      <c r="D11" s="259" t="s">
        <v>53</v>
      </c>
      <c r="E11" s="270" t="s">
        <v>91</v>
      </c>
      <c r="F11" s="270" t="s">
        <v>86</v>
      </c>
      <c r="G11" s="283" t="s">
        <v>8</v>
      </c>
    </row>
    <row r="12" spans="1:8" x14ac:dyDescent="0.15">
      <c r="A12" s="230">
        <v>44864</v>
      </c>
      <c r="B12" s="251">
        <v>1000</v>
      </c>
      <c r="C12" s="262"/>
      <c r="D12" s="262"/>
      <c r="E12" s="275" t="s">
        <v>225</v>
      </c>
      <c r="F12" s="278"/>
      <c r="G12" s="288" t="s">
        <v>217</v>
      </c>
    </row>
    <row r="13" spans="1:8" x14ac:dyDescent="0.15">
      <c r="A13" s="236">
        <v>44920</v>
      </c>
      <c r="B13" s="181">
        <v>500</v>
      </c>
      <c r="C13" s="175"/>
      <c r="D13" s="175"/>
      <c r="E13" s="191" t="s">
        <v>226</v>
      </c>
      <c r="F13" s="191"/>
      <c r="G13" s="201" t="s">
        <v>218</v>
      </c>
      <c r="H13" s="293"/>
    </row>
    <row r="14" spans="1:8" x14ac:dyDescent="0.15">
      <c r="A14" s="236"/>
      <c r="B14" s="181"/>
      <c r="C14" s="175"/>
      <c r="D14" s="175"/>
      <c r="E14" s="191"/>
      <c r="F14" s="191"/>
      <c r="G14" s="288" t="s">
        <v>153</v>
      </c>
      <c r="H14" s="293"/>
    </row>
    <row r="15" spans="1:8" x14ac:dyDescent="0.15">
      <c r="A15" s="236"/>
      <c r="B15" s="181"/>
      <c r="C15" s="175"/>
      <c r="D15" s="175"/>
      <c r="E15" s="191"/>
      <c r="F15" s="191"/>
      <c r="G15" s="201" t="s">
        <v>219</v>
      </c>
      <c r="H15" s="293"/>
    </row>
    <row r="16" spans="1:8" x14ac:dyDescent="0.15">
      <c r="A16" s="237"/>
      <c r="B16" s="252"/>
      <c r="C16" s="180"/>
      <c r="D16" s="180"/>
      <c r="E16" s="190"/>
      <c r="F16" s="190"/>
      <c r="G16" s="288" t="s">
        <v>220</v>
      </c>
      <c r="H16" s="293"/>
    </row>
    <row r="17" spans="1:8" x14ac:dyDescent="0.15">
      <c r="A17" s="236"/>
      <c r="B17" s="181"/>
      <c r="C17" s="175"/>
      <c r="D17" s="175"/>
      <c r="E17" s="191"/>
      <c r="F17" s="191"/>
      <c r="G17" s="201" t="s">
        <v>221</v>
      </c>
      <c r="H17" s="293"/>
    </row>
    <row r="18" spans="1:8" x14ac:dyDescent="0.15">
      <c r="A18" s="236"/>
      <c r="B18" s="181"/>
      <c r="C18" s="175"/>
      <c r="D18" s="175"/>
      <c r="E18" s="191"/>
      <c r="F18" s="191"/>
      <c r="G18" s="288" t="s">
        <v>101</v>
      </c>
      <c r="H18" s="293"/>
    </row>
    <row r="19" spans="1:8" x14ac:dyDescent="0.15">
      <c r="A19" s="236"/>
      <c r="B19" s="181"/>
      <c r="C19" s="175"/>
      <c r="D19" s="175"/>
      <c r="E19" s="191"/>
      <c r="F19" s="191"/>
      <c r="G19" s="201" t="s">
        <v>222</v>
      </c>
      <c r="H19" s="293"/>
    </row>
    <row r="20" spans="1:8" x14ac:dyDescent="0.15">
      <c r="A20" s="236"/>
      <c r="B20" s="181"/>
      <c r="C20" s="175"/>
      <c r="D20" s="175"/>
      <c r="E20" s="191"/>
      <c r="F20" s="191"/>
      <c r="G20" s="288" t="s">
        <v>223</v>
      </c>
      <c r="H20" s="293"/>
    </row>
    <row r="21" spans="1:8" x14ac:dyDescent="0.15">
      <c r="A21" s="236"/>
      <c r="B21" s="181"/>
      <c r="C21" s="175"/>
      <c r="D21" s="175"/>
      <c r="E21" s="191"/>
      <c r="F21" s="191"/>
      <c r="G21" s="201" t="s">
        <v>224</v>
      </c>
      <c r="H21" s="293"/>
    </row>
    <row r="22" spans="1:8" x14ac:dyDescent="0.15">
      <c r="A22" s="238"/>
      <c r="B22" s="182"/>
      <c r="C22" s="185"/>
      <c r="D22" s="185"/>
      <c r="E22" s="196"/>
      <c r="F22" s="196"/>
      <c r="G22" s="213"/>
      <c r="H22" s="293"/>
    </row>
    <row r="23" spans="1:8" x14ac:dyDescent="0.15">
      <c r="A23" s="239" t="s">
        <v>255</v>
      </c>
      <c r="B23" s="253">
        <f>SUM(B12:B22)</f>
        <v>1500</v>
      </c>
      <c r="C23" s="361"/>
      <c r="D23" s="362"/>
      <c r="E23" s="362"/>
      <c r="F23" s="362"/>
      <c r="G23" s="363"/>
    </row>
    <row r="24" spans="1:8" x14ac:dyDescent="0.15">
      <c r="B24" s="145"/>
      <c r="C24" s="145"/>
      <c r="D24" s="145"/>
    </row>
    <row r="25" spans="1:8" x14ac:dyDescent="0.15">
      <c r="A25" s="228" t="s">
        <v>58</v>
      </c>
      <c r="B25" s="244"/>
      <c r="C25" s="244"/>
      <c r="D25" s="244"/>
      <c r="E25" s="269"/>
      <c r="F25" s="269"/>
      <c r="G25" s="282"/>
    </row>
    <row r="26" spans="1:8" x14ac:dyDescent="0.15">
      <c r="A26" s="229" t="s">
        <v>0</v>
      </c>
      <c r="B26" s="245" t="s">
        <v>54</v>
      </c>
      <c r="C26" s="259" t="s">
        <v>60</v>
      </c>
      <c r="D26" s="259" t="s">
        <v>53</v>
      </c>
      <c r="E26" s="270" t="s">
        <v>57</v>
      </c>
      <c r="F26" s="270" t="s">
        <v>51</v>
      </c>
      <c r="G26" s="283" t="s">
        <v>8</v>
      </c>
    </row>
    <row r="27" spans="1:8" x14ac:dyDescent="0.15">
      <c r="A27" s="240">
        <v>44772</v>
      </c>
      <c r="B27" s="254">
        <v>500</v>
      </c>
      <c r="C27" s="263"/>
      <c r="D27" s="263"/>
      <c r="E27" s="223" t="s">
        <v>268</v>
      </c>
      <c r="F27" s="279"/>
      <c r="G27" s="289" t="s">
        <v>70</v>
      </c>
    </row>
    <row r="28" spans="1:8" x14ac:dyDescent="0.15">
      <c r="A28" s="236">
        <v>44880</v>
      </c>
      <c r="B28" s="255">
        <v>3000</v>
      </c>
      <c r="C28" s="264"/>
      <c r="D28" s="264"/>
      <c r="E28" s="192" t="s">
        <v>93</v>
      </c>
      <c r="F28" s="280"/>
      <c r="G28" s="290" t="s">
        <v>52</v>
      </c>
    </row>
    <row r="29" spans="1:8" x14ac:dyDescent="0.15">
      <c r="A29" s="236"/>
      <c r="B29" s="256"/>
      <c r="C29" s="265"/>
      <c r="D29" s="265"/>
      <c r="F29" s="280"/>
      <c r="G29" s="290" t="s">
        <v>120</v>
      </c>
    </row>
    <row r="30" spans="1:8" x14ac:dyDescent="0.15">
      <c r="A30" s="236"/>
      <c r="B30" s="256"/>
      <c r="C30" s="266"/>
      <c r="D30" s="266"/>
      <c r="E30" s="223"/>
      <c r="F30" s="280"/>
      <c r="G30" s="290" t="s">
        <v>65</v>
      </c>
    </row>
    <row r="31" spans="1:8" x14ac:dyDescent="0.15">
      <c r="A31" s="236"/>
      <c r="B31" s="256"/>
      <c r="C31" s="266"/>
      <c r="D31" s="266"/>
      <c r="E31" s="192"/>
      <c r="F31" s="280"/>
      <c r="G31" s="290" t="s">
        <v>126</v>
      </c>
    </row>
    <row r="32" spans="1:8" x14ac:dyDescent="0.15">
      <c r="A32" s="236"/>
      <c r="B32" s="256"/>
      <c r="C32" s="266"/>
      <c r="D32" s="266"/>
      <c r="E32" s="192"/>
      <c r="F32" s="280"/>
      <c r="G32" s="290" t="s">
        <v>130</v>
      </c>
    </row>
    <row r="33" spans="1:7" x14ac:dyDescent="0.15">
      <c r="A33" s="236"/>
      <c r="B33" s="256"/>
      <c r="C33" s="266"/>
      <c r="D33" s="266"/>
      <c r="E33" s="192"/>
      <c r="F33" s="280"/>
      <c r="G33" s="290" t="s">
        <v>119</v>
      </c>
    </row>
    <row r="34" spans="1:7" x14ac:dyDescent="0.15">
      <c r="A34" s="236"/>
      <c r="B34" s="256"/>
      <c r="C34" s="266"/>
      <c r="D34" s="266"/>
      <c r="E34" s="192"/>
      <c r="F34" s="280"/>
      <c r="G34" s="290" t="s">
        <v>28</v>
      </c>
    </row>
    <row r="35" spans="1:7" x14ac:dyDescent="0.15">
      <c r="A35" s="236"/>
      <c r="B35" s="181"/>
      <c r="C35" s="175"/>
      <c r="D35" s="175"/>
      <c r="E35" s="192"/>
      <c r="F35" s="280"/>
      <c r="G35" s="290" t="s">
        <v>146</v>
      </c>
    </row>
    <row r="36" spans="1:7" x14ac:dyDescent="0.15">
      <c r="A36" s="236"/>
      <c r="B36" s="181"/>
      <c r="C36" s="175"/>
      <c r="D36" s="175"/>
      <c r="E36" s="192"/>
      <c r="F36" s="280"/>
      <c r="G36" s="290" t="s">
        <v>175</v>
      </c>
    </row>
    <row r="37" spans="1:7" x14ac:dyDescent="0.15">
      <c r="A37" s="236"/>
      <c r="B37" s="181"/>
      <c r="C37" s="175"/>
      <c r="D37" s="175"/>
      <c r="E37" s="192"/>
      <c r="F37" s="280"/>
      <c r="G37" s="290" t="s">
        <v>228</v>
      </c>
    </row>
    <row r="38" spans="1:7" x14ac:dyDescent="0.15">
      <c r="A38" s="236"/>
      <c r="B38" s="181"/>
      <c r="C38" s="175"/>
      <c r="D38" s="175"/>
      <c r="E38" s="192"/>
      <c r="F38" s="280"/>
      <c r="G38" s="290" t="s">
        <v>229</v>
      </c>
    </row>
    <row r="39" spans="1:7" x14ac:dyDescent="0.15">
      <c r="A39" s="236"/>
      <c r="B39" s="256"/>
      <c r="C39" s="265"/>
      <c r="D39" s="265"/>
      <c r="E39" s="192"/>
      <c r="F39" s="280"/>
      <c r="G39" s="290" t="s">
        <v>230</v>
      </c>
    </row>
    <row r="40" spans="1:7" x14ac:dyDescent="0.15">
      <c r="A40" s="236"/>
      <c r="B40" s="256"/>
      <c r="C40" s="265"/>
      <c r="D40" s="265"/>
      <c r="E40" s="192"/>
      <c r="F40" s="280"/>
      <c r="G40" s="290" t="s">
        <v>231</v>
      </c>
    </row>
    <row r="41" spans="1:7" x14ac:dyDescent="0.15">
      <c r="A41" s="236"/>
      <c r="B41" s="256"/>
      <c r="C41" s="265"/>
      <c r="D41" s="265"/>
      <c r="E41" s="192"/>
      <c r="F41" s="280"/>
      <c r="G41" s="290" t="s">
        <v>232</v>
      </c>
    </row>
    <row r="42" spans="1:7" x14ac:dyDescent="0.15">
      <c r="A42" s="236"/>
      <c r="B42" s="256"/>
      <c r="C42" s="266"/>
      <c r="D42" s="266"/>
      <c r="E42" s="192"/>
      <c r="F42" s="280"/>
      <c r="G42" s="290" t="s">
        <v>204</v>
      </c>
    </row>
    <row r="43" spans="1:7" x14ac:dyDescent="0.15">
      <c r="A43" s="236"/>
      <c r="B43" s="256"/>
      <c r="C43" s="266"/>
      <c r="D43" s="266"/>
      <c r="E43" s="192"/>
      <c r="F43" s="280"/>
      <c r="G43" s="290" t="s">
        <v>185</v>
      </c>
    </row>
    <row r="44" spans="1:7" x14ac:dyDescent="0.15">
      <c r="A44" s="236"/>
      <c r="B44" s="256"/>
      <c r="C44" s="266"/>
      <c r="D44" s="266"/>
      <c r="E44" s="192"/>
      <c r="F44" s="280"/>
      <c r="G44" s="290" t="s">
        <v>233</v>
      </c>
    </row>
    <row r="45" spans="1:7" x14ac:dyDescent="0.15">
      <c r="A45" s="236"/>
      <c r="B45" s="256"/>
      <c r="C45" s="266"/>
      <c r="D45" s="266"/>
      <c r="E45" s="192"/>
      <c r="F45" s="280"/>
      <c r="G45" s="290" t="s">
        <v>95</v>
      </c>
    </row>
    <row r="46" spans="1:7" x14ac:dyDescent="0.15">
      <c r="A46" s="236"/>
      <c r="B46" s="256"/>
      <c r="C46" s="266"/>
      <c r="D46" s="266"/>
      <c r="E46" s="192"/>
      <c r="F46" s="280"/>
      <c r="G46" s="290" t="s">
        <v>21</v>
      </c>
    </row>
    <row r="47" spans="1:7" x14ac:dyDescent="0.15">
      <c r="A47" s="241"/>
      <c r="B47" s="257"/>
      <c r="C47" s="267"/>
      <c r="D47" s="267"/>
      <c r="E47" s="193"/>
      <c r="F47" s="281"/>
      <c r="G47" s="291"/>
    </row>
    <row r="48" spans="1:7" x14ac:dyDescent="0.15">
      <c r="A48" s="235" t="s">
        <v>77</v>
      </c>
      <c r="B48" s="253">
        <f>SUM(B27:B47)</f>
        <v>3500</v>
      </c>
      <c r="C48" s="361"/>
      <c r="D48" s="362"/>
      <c r="E48" s="362"/>
      <c r="F48" s="362"/>
      <c r="G48" s="363"/>
    </row>
    <row r="49" spans="1:9" x14ac:dyDescent="0.15">
      <c r="A49" s="233"/>
      <c r="B49" s="145"/>
      <c r="C49" s="145"/>
      <c r="D49" s="145"/>
      <c r="E49" s="276"/>
      <c r="G49" s="276"/>
    </row>
    <row r="50" spans="1:9" x14ac:dyDescent="0.15">
      <c r="A50" s="242" t="s">
        <v>43</v>
      </c>
      <c r="B50" s="244"/>
      <c r="C50" s="244"/>
      <c r="D50" s="244"/>
      <c r="E50" s="269"/>
      <c r="F50" s="269"/>
      <c r="G50" s="292"/>
    </row>
    <row r="51" spans="1:9" x14ac:dyDescent="0.15">
      <c r="A51" s="229" t="s">
        <v>0</v>
      </c>
      <c r="B51" s="245" t="s">
        <v>54</v>
      </c>
      <c r="C51" s="259" t="s">
        <v>60</v>
      </c>
      <c r="D51" s="259" t="s">
        <v>53</v>
      </c>
      <c r="E51" s="188" t="s">
        <v>6</v>
      </c>
      <c r="F51" s="188" t="s">
        <v>11</v>
      </c>
      <c r="G51" s="283" t="s">
        <v>8</v>
      </c>
    </row>
    <row r="52" spans="1:9" x14ac:dyDescent="0.15">
      <c r="A52" s="166">
        <v>44910</v>
      </c>
      <c r="B52" s="252">
        <v>100000</v>
      </c>
      <c r="C52" s="180"/>
      <c r="D52" s="209"/>
      <c r="E52" s="223" t="s">
        <v>238</v>
      </c>
      <c r="F52" s="12" t="s">
        <v>239</v>
      </c>
      <c r="G52" s="200" t="s">
        <v>234</v>
      </c>
      <c r="I52" s="171"/>
    </row>
    <row r="53" spans="1:9" x14ac:dyDescent="0.15">
      <c r="A53" s="231">
        <v>44946</v>
      </c>
      <c r="B53" s="247">
        <v>20000</v>
      </c>
      <c r="C53" s="222"/>
      <c r="D53" s="222"/>
      <c r="E53" s="277" t="s">
        <v>240</v>
      </c>
      <c r="F53" s="12" t="s">
        <v>241</v>
      </c>
      <c r="G53" s="290" t="s">
        <v>121</v>
      </c>
    </row>
    <row r="54" spans="1:9" x14ac:dyDescent="0.15">
      <c r="A54" s="230"/>
      <c r="B54" s="246"/>
      <c r="C54" s="268"/>
      <c r="D54" s="268"/>
      <c r="E54" s="277"/>
      <c r="F54" s="12"/>
      <c r="G54" s="290" t="s">
        <v>235</v>
      </c>
    </row>
    <row r="55" spans="1:9" x14ac:dyDescent="0.15">
      <c r="A55" s="243"/>
      <c r="B55" s="258"/>
      <c r="C55" s="184"/>
      <c r="D55" s="184"/>
      <c r="E55" s="225"/>
      <c r="F55" s="12"/>
      <c r="G55" s="290" t="s">
        <v>236</v>
      </c>
    </row>
    <row r="56" spans="1:9" x14ac:dyDescent="0.15">
      <c r="A56" s="231"/>
      <c r="B56" s="247"/>
      <c r="C56" s="222"/>
      <c r="D56" s="222"/>
      <c r="E56" s="223"/>
      <c r="F56" s="12"/>
      <c r="G56" s="290" t="s">
        <v>237</v>
      </c>
    </row>
    <row r="57" spans="1:9" x14ac:dyDescent="0.15">
      <c r="A57" s="231"/>
      <c r="B57" s="247"/>
      <c r="C57" s="222"/>
      <c r="D57" s="222"/>
      <c r="E57" s="223"/>
      <c r="F57" s="12"/>
      <c r="G57" s="290"/>
    </row>
    <row r="58" spans="1:9" x14ac:dyDescent="0.15">
      <c r="A58" s="239" t="s">
        <v>72</v>
      </c>
      <c r="B58" s="253">
        <f>SUM(B52:B57)</f>
        <v>120000</v>
      </c>
      <c r="C58" s="361"/>
      <c r="D58" s="362"/>
      <c r="E58" s="362"/>
      <c r="F58" s="362"/>
      <c r="G58" s="363"/>
    </row>
    <row r="60" spans="1:9" ht="13.5" customHeight="1" x14ac:dyDescent="0.15"/>
  </sheetData>
  <mergeCells count="4">
    <mergeCell ref="C9:D9"/>
    <mergeCell ref="C23:G23"/>
    <mergeCell ref="C48:G48"/>
    <mergeCell ref="C58:G5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　&amp;P/&amp;N</oddFooter>
  </headerFooter>
  <rowBreaks count="2" manualBreakCount="2">
    <brk id="24" max="16383" man="1"/>
    <brk id="49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view="pageBreakPreview" zoomScale="90" zoomScaleNormal="70" zoomScaleSheetLayoutView="90" workbookViewId="0">
      <selection activeCell="H8" sqref="H8"/>
    </sheetView>
  </sheetViews>
  <sheetFormatPr defaultColWidth="9" defaultRowHeight="13.5" x14ac:dyDescent="0.15"/>
  <cols>
    <col min="1" max="1" width="11.5" style="17" customWidth="1"/>
    <col min="2" max="2" width="12.5" style="163" customWidth="1"/>
    <col min="3" max="3" width="63.75" style="17" customWidth="1"/>
    <col min="4" max="4" width="27" style="17" customWidth="1"/>
    <col min="5" max="5" width="6.25" style="17" customWidth="1"/>
    <col min="6" max="16384" width="9" style="17"/>
  </cols>
  <sheetData>
    <row r="1" spans="1:5" x14ac:dyDescent="0.15">
      <c r="A1" s="17" t="str">
        <f>設定!B1&amp;"　"&amp;設定!B2</f>
        <v>令和４年度　住宅ストック維持・向上促進事業</v>
      </c>
      <c r="E1" s="308" t="str">
        <f>設定!B4</f>
        <v>令和５年●●月○○日</v>
      </c>
    </row>
    <row r="2" spans="1:5" x14ac:dyDescent="0.15">
      <c r="A2" s="17" t="s">
        <v>171</v>
      </c>
      <c r="E2" s="86" t="str">
        <f>設定!$B$3</f>
        <v>協議会の名称</v>
      </c>
    </row>
    <row r="4" spans="1:5" x14ac:dyDescent="0.15">
      <c r="A4" s="17" t="s">
        <v>161</v>
      </c>
    </row>
    <row r="5" spans="1:5" x14ac:dyDescent="0.15">
      <c r="A5" s="165" t="s">
        <v>0</v>
      </c>
      <c r="B5" s="179" t="s">
        <v>61</v>
      </c>
      <c r="C5" s="188" t="s">
        <v>6</v>
      </c>
      <c r="D5" s="188" t="s">
        <v>11</v>
      </c>
      <c r="E5" s="199" t="s">
        <v>8</v>
      </c>
    </row>
    <row r="6" spans="1:5" x14ac:dyDescent="0.15">
      <c r="A6" s="166">
        <v>44941</v>
      </c>
      <c r="B6" s="180">
        <v>1000000</v>
      </c>
      <c r="C6" s="190" t="s">
        <v>242</v>
      </c>
      <c r="D6" s="212" t="s">
        <v>225</v>
      </c>
      <c r="E6" s="200" t="s">
        <v>243</v>
      </c>
    </row>
    <row r="7" spans="1:5" x14ac:dyDescent="0.15">
      <c r="A7" s="167"/>
      <c r="B7" s="175"/>
      <c r="C7" s="191"/>
      <c r="D7" s="192"/>
      <c r="E7" s="200" t="s">
        <v>215</v>
      </c>
    </row>
    <row r="8" spans="1:5" x14ac:dyDescent="0.15">
      <c r="A8" s="167"/>
      <c r="B8" s="175"/>
      <c r="C8" s="191"/>
      <c r="D8" s="294"/>
      <c r="E8" s="200" t="s">
        <v>155</v>
      </c>
    </row>
    <row r="9" spans="1:5" x14ac:dyDescent="0.15">
      <c r="A9" s="167"/>
      <c r="B9" s="175"/>
      <c r="C9" s="192"/>
      <c r="D9" s="192"/>
      <c r="E9" s="200" t="s">
        <v>156</v>
      </c>
    </row>
    <row r="10" spans="1:5" x14ac:dyDescent="0.15">
      <c r="A10" s="167"/>
      <c r="B10" s="175"/>
      <c r="C10" s="192"/>
      <c r="D10" s="192"/>
      <c r="E10" s="200" t="s">
        <v>157</v>
      </c>
    </row>
    <row r="11" spans="1:5" x14ac:dyDescent="0.15">
      <c r="A11" s="204"/>
      <c r="B11" s="185"/>
      <c r="C11" s="196"/>
      <c r="D11" s="196"/>
      <c r="E11" s="213"/>
    </row>
    <row r="12" spans="1:5" x14ac:dyDescent="0.15">
      <c r="A12" s="170" t="s">
        <v>9</v>
      </c>
      <c r="B12" s="177">
        <f>SUBTOTAL(9,B6:B11)</f>
        <v>1000000</v>
      </c>
      <c r="C12" s="356"/>
      <c r="D12" s="357"/>
      <c r="E12" s="358"/>
    </row>
  </sheetData>
  <mergeCells count="1">
    <mergeCell ref="C12:E12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事務所レイアウト</vt:lpstr>
      <vt:lpstr>設定</vt:lpstr>
      <vt:lpstr>実績報告集計表</vt:lpstr>
      <vt:lpstr>人件費・賃金</vt:lpstr>
      <vt:lpstr>旅費</vt:lpstr>
      <vt:lpstr>報償金</vt:lpstr>
      <vt:lpstr>需用費</vt:lpstr>
      <vt:lpstr>役務費</vt:lpstr>
      <vt:lpstr>委託料</vt:lpstr>
      <vt:lpstr>使用料</vt:lpstr>
      <vt:lpstr>委託料!Print_Area</vt:lpstr>
      <vt:lpstr>使用料!Print_Area</vt:lpstr>
      <vt:lpstr>実績報告集計表!Print_Area</vt:lpstr>
      <vt:lpstr>需用費!Print_Area</vt:lpstr>
      <vt:lpstr>人件費・賃金!Print_Area</vt:lpstr>
      <vt:lpstr>報償金!Print_Area</vt:lpstr>
      <vt:lpstr>役務費!Print_Area</vt:lpstr>
      <vt:lpstr>旅費!Print_Area</vt:lpstr>
      <vt:lpstr>委託料!Print_Titles</vt:lpstr>
      <vt:lpstr>使用料!Print_Titles</vt:lpstr>
      <vt:lpstr>実績報告集計表!Print_Titles</vt:lpstr>
      <vt:lpstr>需用費!Print_Titles</vt:lpstr>
      <vt:lpstr>人件費・賃金!Print_Titles</vt:lpstr>
      <vt:lpstr>報償金!Print_Titles</vt:lpstr>
      <vt:lpstr>役務費!Print_Titles</vt:lpstr>
      <vt:lpstr>旅費!Print_Titles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雄彦</dc:creator>
  <cp:lastModifiedBy>下地 紀子</cp:lastModifiedBy>
  <cp:lastPrinted>2022-03-16T07:29:24Z</cp:lastPrinted>
  <dcterms:created xsi:type="dcterms:W3CDTF">2013-10-04T05:45:03Z</dcterms:created>
  <dcterms:modified xsi:type="dcterms:W3CDTF">2022-05-17T06:37:36Z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2020-05-15T10:26:20Z</vt:filetime>
  </property>
</Properties>
</file>